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AIO - INFORMAÇÃO\RELATÓRIOS PERIÓDICOS\Boletim Imprensa\"/>
    </mc:Choice>
  </mc:AlternateContent>
  <xr:revisionPtr revIDLastSave="0" documentId="8_{F2F1B59A-DC0D-4000-B895-9877F1AC2B47}" xr6:coauthVersionLast="47" xr6:coauthVersionMax="47" xr10:uidLastSave="{00000000-0000-0000-0000-000000000000}"/>
  <bookViews>
    <workbookView xWindow="-120" yWindow="-120" windowWidth="24240" windowHeight="13140" tabRatio="689" xr2:uid="{00000000-000D-0000-FFFF-FFFF00000000}"/>
  </bookViews>
  <sheets>
    <sheet name="Consolidado da Fundação" sheetId="13" r:id="rId1"/>
    <sheet name="Atos Infracionais por Artigo" sheetId="8" r:id="rId2"/>
    <sheet name="Ato Infracional x Faixa Etária" sheetId="9" r:id="rId3"/>
  </sheets>
  <externalReferences>
    <externalReference r:id="rId4"/>
  </externalReferences>
  <definedNames>
    <definedName name="_5995" localSheetId="2">#REF!</definedName>
    <definedName name="_5995" localSheetId="1">#REF!</definedName>
    <definedName name="_5995">#REF!</definedName>
    <definedName name="_6039" localSheetId="2">#REF!</definedName>
    <definedName name="_6039" localSheetId="1">#REF!</definedName>
    <definedName name="_6039">#REF!</definedName>
    <definedName name="_6083" localSheetId="2">#REF!</definedName>
    <definedName name="_6083" localSheetId="1">#REF!</definedName>
    <definedName name="_6083">#REF!</definedName>
    <definedName name="_6127" localSheetId="2">#REF!</definedName>
    <definedName name="_6127" localSheetId="1">#REF!</definedName>
    <definedName name="_6127">#REF!</definedName>
    <definedName name="_6171" localSheetId="2">#REF!</definedName>
    <definedName name="_6171" localSheetId="1">#REF!</definedName>
    <definedName name="_6171">#REF!</definedName>
    <definedName name="_6225" localSheetId="2">#REF!</definedName>
    <definedName name="_6225" localSheetId="1">#REF!</definedName>
    <definedName name="_6225">#REF!</definedName>
    <definedName name="_6259" localSheetId="2">#REF!</definedName>
    <definedName name="_6259" localSheetId="1">#REF!</definedName>
    <definedName name="_6259">#REF!</definedName>
    <definedName name="_6298" localSheetId="2">#REF!</definedName>
    <definedName name="_6298" localSheetId="1">#REF!</definedName>
    <definedName name="_6298">#REF!</definedName>
    <definedName name="_6342" localSheetId="2">#REF!</definedName>
    <definedName name="_6342" localSheetId="1">#REF!</definedName>
    <definedName name="_6342">#REF!</definedName>
    <definedName name="_6376" localSheetId="2">#REF!</definedName>
    <definedName name="_6376" localSheetId="1">#REF!</definedName>
    <definedName name="_6376">#REF!</definedName>
    <definedName name="_6410" localSheetId="2">#REF!</definedName>
    <definedName name="_6410" localSheetId="1">#REF!</definedName>
    <definedName name="_6410">#REF!</definedName>
    <definedName name="_xlnm._FilterDatabase" localSheetId="2" hidden="1">'Ato Infracional x Faixa Etária'!$A$8:$F$58</definedName>
    <definedName name="_xlnm.Print_Titles" localSheetId="1">'Atos Infracionais por Artigo'!$1:$8</definedName>
  </definedNames>
  <calcPr calcId="191029"/>
</workbook>
</file>

<file path=xl/calcChain.xml><?xml version="1.0" encoding="utf-8"?>
<calcChain xmlns="http://schemas.openxmlformats.org/spreadsheetml/2006/main">
  <c r="E10" i="9" l="1"/>
  <c r="E11" i="9"/>
  <c r="E12" i="9"/>
  <c r="E13" i="9"/>
  <c r="E58" i="9" s="1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9" i="9"/>
  <c r="B58" i="8"/>
  <c r="C58" i="8"/>
  <c r="D58" i="8"/>
  <c r="E58" i="8"/>
  <c r="F58" i="8"/>
  <c r="F60" i="13"/>
  <c r="E60" i="13"/>
  <c r="D60" i="13"/>
  <c r="C60" i="13"/>
  <c r="B60" i="13"/>
  <c r="G59" i="13"/>
  <c r="G58" i="13"/>
  <c r="G57" i="13"/>
  <c r="H57" i="13" s="1"/>
  <c r="G56" i="13"/>
  <c r="G55" i="13"/>
  <c r="G60" i="13" s="1"/>
  <c r="E14" i="13" s="1"/>
  <c r="E15" i="13" s="1"/>
  <c r="K52" i="13"/>
  <c r="G52" i="13"/>
  <c r="F52" i="13"/>
  <c r="E52" i="13"/>
  <c r="D52" i="13"/>
  <c r="C52" i="13"/>
  <c r="B52" i="13"/>
  <c r="H51" i="13"/>
  <c r="H50" i="13"/>
  <c r="H49" i="13"/>
  <c r="H48" i="13"/>
  <c r="H47" i="13"/>
  <c r="H46" i="13"/>
  <c r="A43" i="13"/>
  <c r="J41" i="13"/>
  <c r="I41" i="13"/>
  <c r="K41" i="13" s="1"/>
  <c r="K40" i="13"/>
  <c r="J40" i="13"/>
  <c r="I40" i="13"/>
  <c r="J39" i="13"/>
  <c r="K39" i="13" s="1"/>
  <c r="I39" i="13"/>
  <c r="J38" i="13"/>
  <c r="I38" i="13"/>
  <c r="K38" i="13" s="1"/>
  <c r="J37" i="13"/>
  <c r="I37" i="13"/>
  <c r="K37" i="13" s="1"/>
  <c r="K36" i="13"/>
  <c r="J36" i="13"/>
  <c r="I36" i="13"/>
  <c r="J35" i="13"/>
  <c r="J43" i="13" s="1"/>
  <c r="I35" i="13"/>
  <c r="J28" i="13"/>
  <c r="H28" i="13"/>
  <c r="E16" i="13"/>
  <c r="O15" i="13"/>
  <c r="O14" i="13"/>
  <c r="N14" i="13"/>
  <c r="N13" i="13"/>
  <c r="E13" i="13"/>
  <c r="N12" i="13"/>
  <c r="N11" i="13"/>
  <c r="N10" i="13"/>
  <c r="M10" i="13"/>
  <c r="N9" i="13"/>
  <c r="M9" i="13"/>
  <c r="N8" i="13"/>
  <c r="M8" i="13"/>
  <c r="I7" i="13"/>
  <c r="E7" i="13"/>
  <c r="H58" i="13" l="1"/>
  <c r="G24" i="13"/>
  <c r="I21" i="13"/>
  <c r="G25" i="13"/>
  <c r="I22" i="13"/>
  <c r="G21" i="13"/>
  <c r="G28" i="13" s="1"/>
  <c r="I23" i="13"/>
  <c r="G22" i="13"/>
  <c r="B30" i="13"/>
  <c r="G26" i="13"/>
  <c r="I24" i="13"/>
  <c r="G23" i="13"/>
  <c r="H59" i="13"/>
  <c r="H56" i="13"/>
  <c r="K35" i="13"/>
  <c r="I43" i="13"/>
  <c r="K43" i="13" s="1"/>
  <c r="H55" i="13"/>
  <c r="C29" i="13" l="1"/>
  <c r="C26" i="13"/>
  <c r="C23" i="13"/>
  <c r="C28" i="13"/>
  <c r="C24" i="13"/>
  <c r="C30" i="13"/>
  <c r="C27" i="13"/>
  <c r="C25" i="13"/>
  <c r="C21" i="13"/>
  <c r="C22" i="13"/>
  <c r="C20" i="13"/>
  <c r="I28" i="13"/>
  <c r="H12" i="8" l="1"/>
  <c r="K12" i="8"/>
  <c r="L12" i="8"/>
  <c r="H13" i="8"/>
  <c r="K13" i="8"/>
  <c r="L13" i="8"/>
  <c r="H14" i="8"/>
  <c r="K14" i="8"/>
  <c r="L14" i="8"/>
  <c r="M14" i="8" s="1"/>
  <c r="H17" i="8"/>
  <c r="K17" i="8"/>
  <c r="L17" i="8"/>
  <c r="H18" i="8"/>
  <c r="K18" i="8"/>
  <c r="L18" i="8"/>
  <c r="H19" i="8"/>
  <c r="K19" i="8"/>
  <c r="L19" i="8"/>
  <c r="H20" i="8"/>
  <c r="K20" i="8"/>
  <c r="L20" i="8"/>
  <c r="H21" i="8"/>
  <c r="K21" i="8"/>
  <c r="L21" i="8"/>
  <c r="L22" i="8"/>
  <c r="K22" i="8"/>
  <c r="H22" i="8"/>
  <c r="L16" i="8"/>
  <c r="K16" i="8"/>
  <c r="H16" i="8"/>
  <c r="L15" i="8"/>
  <c r="K15" i="8"/>
  <c r="H15" i="8"/>
  <c r="L11" i="8"/>
  <c r="K11" i="8"/>
  <c r="H11" i="8"/>
  <c r="H24" i="8"/>
  <c r="K24" i="8"/>
  <c r="L24" i="8"/>
  <c r="B58" i="9"/>
  <c r="C58" i="9"/>
  <c r="D58" i="9"/>
  <c r="L29" i="8"/>
  <c r="K29" i="8"/>
  <c r="H29" i="8"/>
  <c r="L28" i="8"/>
  <c r="K28" i="8"/>
  <c r="H28" i="8"/>
  <c r="L27" i="8"/>
  <c r="K27" i="8"/>
  <c r="H27" i="8"/>
  <c r="L26" i="8"/>
  <c r="K26" i="8"/>
  <c r="H26" i="8"/>
  <c r="M13" i="8" l="1"/>
  <c r="M12" i="8"/>
  <c r="M11" i="8"/>
  <c r="M22" i="8"/>
  <c r="M20" i="8"/>
  <c r="M15" i="8"/>
  <c r="M18" i="8"/>
  <c r="M21" i="8"/>
  <c r="M17" i="8"/>
  <c r="M19" i="8"/>
  <c r="M16" i="8"/>
  <c r="M24" i="8"/>
  <c r="M26" i="8"/>
  <c r="M27" i="8"/>
  <c r="M29" i="8"/>
  <c r="M28" i="8"/>
  <c r="L33" i="8"/>
  <c r="K33" i="8"/>
  <c r="H33" i="8"/>
  <c r="L32" i="8"/>
  <c r="K32" i="8"/>
  <c r="H32" i="8"/>
  <c r="L34" i="8"/>
  <c r="K34" i="8"/>
  <c r="H34" i="8"/>
  <c r="L31" i="8"/>
  <c r="K31" i="8"/>
  <c r="H31" i="8"/>
  <c r="L30" i="8"/>
  <c r="K30" i="8"/>
  <c r="H30" i="8"/>
  <c r="L25" i="8"/>
  <c r="K25" i="8"/>
  <c r="H25" i="8"/>
  <c r="L38" i="8"/>
  <c r="K38" i="8"/>
  <c r="H38" i="8"/>
  <c r="L44" i="8"/>
  <c r="K44" i="8"/>
  <c r="H44" i="8"/>
  <c r="L43" i="8"/>
  <c r="K43" i="8"/>
  <c r="H43" i="8"/>
  <c r="L42" i="8"/>
  <c r="K42" i="8"/>
  <c r="H42" i="8"/>
  <c r="L41" i="8"/>
  <c r="K41" i="8"/>
  <c r="H41" i="8"/>
  <c r="L40" i="8"/>
  <c r="K40" i="8"/>
  <c r="H40" i="8"/>
  <c r="L39" i="8"/>
  <c r="K39" i="8"/>
  <c r="H39" i="8"/>
  <c r="L37" i="8"/>
  <c r="K37" i="8"/>
  <c r="H37" i="8"/>
  <c r="L48" i="8"/>
  <c r="K48" i="8"/>
  <c r="H48" i="8"/>
  <c r="L47" i="8"/>
  <c r="K47" i="8"/>
  <c r="H47" i="8"/>
  <c r="L45" i="8"/>
  <c r="K45" i="8"/>
  <c r="H45" i="8"/>
  <c r="L53" i="8"/>
  <c r="K53" i="8"/>
  <c r="H53" i="8"/>
  <c r="L52" i="8"/>
  <c r="K52" i="8"/>
  <c r="H52" i="8"/>
  <c r="L51" i="8"/>
  <c r="K51" i="8"/>
  <c r="H51" i="8"/>
  <c r="L50" i="8"/>
  <c r="K50" i="8"/>
  <c r="H50" i="8"/>
  <c r="L49" i="8"/>
  <c r="K49" i="8"/>
  <c r="H49" i="8"/>
  <c r="M31" i="8" l="1"/>
  <c r="M33" i="8"/>
  <c r="M32" i="8"/>
  <c r="M25" i="8"/>
  <c r="M34" i="8"/>
  <c r="M30" i="8"/>
  <c r="M38" i="8"/>
  <c r="M43" i="8"/>
  <c r="M39" i="8"/>
  <c r="M44" i="8"/>
  <c r="M40" i="8"/>
  <c r="M41" i="8"/>
  <c r="M37" i="8"/>
  <c r="M42" i="8"/>
  <c r="M48" i="8"/>
  <c r="M47" i="8"/>
  <c r="M45" i="8"/>
  <c r="M50" i="8"/>
  <c r="M49" i="8"/>
  <c r="M53" i="8"/>
  <c r="M52" i="8"/>
  <c r="M51" i="8"/>
  <c r="L57" i="8"/>
  <c r="K57" i="8"/>
  <c r="H57" i="8"/>
  <c r="L56" i="8"/>
  <c r="K56" i="8"/>
  <c r="H56" i="8"/>
  <c r="M56" i="8" l="1"/>
  <c r="M57" i="8"/>
  <c r="L46" i="8" l="1"/>
  <c r="K46" i="8"/>
  <c r="H46" i="8"/>
  <c r="L54" i="8"/>
  <c r="K54" i="8"/>
  <c r="H54" i="8"/>
  <c r="M46" i="8" l="1"/>
  <c r="M54" i="8"/>
  <c r="L36" i="8"/>
  <c r="K36" i="8"/>
  <c r="H36" i="8"/>
  <c r="L55" i="8"/>
  <c r="K55" i="8"/>
  <c r="H55" i="8"/>
  <c r="M55" i="8" l="1"/>
  <c r="M36" i="8"/>
  <c r="L35" i="8" l="1"/>
  <c r="K35" i="8"/>
  <c r="H35" i="8"/>
  <c r="M35" i="8" l="1"/>
  <c r="L23" i="8" l="1"/>
  <c r="K23" i="8"/>
  <c r="L10" i="8"/>
  <c r="K10" i="8"/>
  <c r="H23" i="8"/>
  <c r="H10" i="8"/>
  <c r="M23" i="8" l="1"/>
  <c r="M10" i="8"/>
  <c r="G58" i="8" l="1"/>
  <c r="L9" i="8" l="1"/>
  <c r="K9" i="8"/>
  <c r="H9" i="8"/>
  <c r="K58" i="8" l="1"/>
  <c r="L58" i="8"/>
  <c r="H58" i="8"/>
  <c r="M9" i="8"/>
  <c r="F16" i="9" l="1"/>
  <c r="F15" i="9"/>
  <c r="F17" i="9"/>
  <c r="F14" i="9"/>
  <c r="F18" i="9"/>
  <c r="F19" i="9"/>
  <c r="I14" i="8"/>
  <c r="I12" i="8"/>
  <c r="I13" i="8"/>
  <c r="I18" i="8"/>
  <c r="I20" i="8"/>
  <c r="I19" i="8"/>
  <c r="I17" i="8"/>
  <c r="I21" i="8"/>
  <c r="F13" i="9"/>
  <c r="F20" i="9"/>
  <c r="F22" i="9"/>
  <c r="F23" i="9"/>
  <c r="F24" i="9"/>
  <c r="F21" i="9"/>
  <c r="I24" i="8"/>
  <c r="I11" i="8"/>
  <c r="I22" i="8"/>
  <c r="I16" i="8"/>
  <c r="I15" i="8"/>
  <c r="F27" i="9"/>
  <c r="F26" i="9"/>
  <c r="F25" i="9"/>
  <c r="F12" i="9"/>
  <c r="I33" i="8"/>
  <c r="I29" i="8"/>
  <c r="I27" i="8"/>
  <c r="I28" i="8"/>
  <c r="I26" i="8"/>
  <c r="F31" i="9"/>
  <c r="F29" i="9"/>
  <c r="I34" i="8"/>
  <c r="I32" i="8"/>
  <c r="F28" i="9"/>
  <c r="F30" i="9"/>
  <c r="I30" i="8"/>
  <c r="I31" i="8"/>
  <c r="F37" i="9"/>
  <c r="F34" i="9"/>
  <c r="I38" i="8"/>
  <c r="I25" i="8"/>
  <c r="F40" i="9"/>
  <c r="F38" i="9"/>
  <c r="F42" i="9"/>
  <c r="F35" i="9"/>
  <c r="F41" i="9"/>
  <c r="F36" i="9"/>
  <c r="F33" i="9"/>
  <c r="F39" i="9"/>
  <c r="I48" i="8"/>
  <c r="I37" i="8"/>
  <c r="I41" i="8"/>
  <c r="I40" i="8"/>
  <c r="I43" i="8"/>
  <c r="I42" i="8"/>
  <c r="I44" i="8"/>
  <c r="I39" i="8"/>
  <c r="I45" i="8"/>
  <c r="I47" i="8"/>
  <c r="F53" i="9"/>
  <c r="F45" i="9"/>
  <c r="F47" i="9"/>
  <c r="F52" i="9"/>
  <c r="F50" i="9"/>
  <c r="F48" i="9"/>
  <c r="F46" i="9"/>
  <c r="F49" i="9"/>
  <c r="F51" i="9"/>
  <c r="I52" i="8"/>
  <c r="I50" i="8"/>
  <c r="I49" i="8"/>
  <c r="I53" i="8"/>
  <c r="I51" i="8"/>
  <c r="F43" i="9"/>
  <c r="F44" i="9"/>
  <c r="I56" i="8"/>
  <c r="I57" i="8"/>
  <c r="F54" i="9"/>
  <c r="F57" i="9"/>
  <c r="F56" i="9"/>
  <c r="I46" i="8"/>
  <c r="F55" i="9"/>
  <c r="I54" i="8"/>
  <c r="I36" i="8"/>
  <c r="I55" i="8"/>
  <c r="F32" i="9"/>
  <c r="I35" i="8"/>
  <c r="F11" i="9"/>
  <c r="I10" i="8"/>
  <c r="I23" i="8"/>
  <c r="M58" i="8"/>
  <c r="I9" i="8"/>
  <c r="F10" i="9"/>
  <c r="F9" i="9"/>
  <c r="N13" i="8" l="1"/>
  <c r="N12" i="8"/>
  <c r="N14" i="8"/>
  <c r="N19" i="8"/>
  <c r="N20" i="8"/>
  <c r="N21" i="8"/>
  <c r="N18" i="8"/>
  <c r="N17" i="8"/>
  <c r="N24" i="8"/>
  <c r="N16" i="8"/>
  <c r="N15" i="8"/>
  <c r="N22" i="8"/>
  <c r="N11" i="8"/>
  <c r="N33" i="8"/>
  <c r="N26" i="8"/>
  <c r="N27" i="8"/>
  <c r="N29" i="8"/>
  <c r="N28" i="8"/>
  <c r="N34" i="8"/>
  <c r="N32" i="8"/>
  <c r="N30" i="8"/>
  <c r="N31" i="8"/>
  <c r="N38" i="8"/>
  <c r="N25" i="8"/>
  <c r="N48" i="8"/>
  <c r="N41" i="8"/>
  <c r="N40" i="8"/>
  <c r="N42" i="8"/>
  <c r="N43" i="8"/>
  <c r="N44" i="8"/>
  <c r="N37" i="8"/>
  <c r="N39" i="8"/>
  <c r="N45" i="8"/>
  <c r="N47" i="8"/>
  <c r="N51" i="8"/>
  <c r="N50" i="8"/>
  <c r="N49" i="8"/>
  <c r="N52" i="8"/>
  <c r="N53" i="8"/>
  <c r="N56" i="8"/>
  <c r="N57" i="8"/>
  <c r="N46" i="8"/>
  <c r="N54" i="8"/>
  <c r="N36" i="8"/>
  <c r="N55" i="8"/>
  <c r="N35" i="8"/>
  <c r="N10" i="8"/>
  <c r="N23" i="8"/>
  <c r="I58" i="8"/>
  <c r="F58" i="9"/>
  <c r="N9" i="8"/>
  <c r="N58" i="8" l="1"/>
</calcChain>
</file>

<file path=xl/sharedStrings.xml><?xml version="1.0" encoding="utf-8"?>
<sst xmlns="http://schemas.openxmlformats.org/spreadsheetml/2006/main" count="247" uniqueCount="160">
  <si>
    <t>ATO INFRACIONAL</t>
  </si>
  <si>
    <t>CENTRO DE ATENDIMENTO SOCIOEDUCATIVO AO ADOLESCENTE</t>
  </si>
  <si>
    <t>ART. 108 E ART. 122 DO ECA</t>
  </si>
  <si>
    <t>Art. 175 - Atend. Inicial</t>
  </si>
  <si>
    <t>Art. 108 - Int. Provisória</t>
  </si>
  <si>
    <t>Art. 122 - Internação</t>
  </si>
  <si>
    <t>Art. 122-III - Int. Sanção</t>
  </si>
  <si>
    <t>Art. 120 - Semiliberdade</t>
  </si>
  <si>
    <t>Art. 101 - Medida Protetiva</t>
  </si>
  <si>
    <t>Total</t>
  </si>
  <si>
    <t>%</t>
  </si>
  <si>
    <t>12 a 15 anos</t>
  </si>
  <si>
    <t>16 ou 17 anos</t>
  </si>
  <si>
    <t>18 anos +</t>
  </si>
  <si>
    <t xml:space="preserve">         Rua Florêncio de Abreu, nº 848 - 5ª andar - Luz - São Paulo/SP - CEP 01030-001 - Fone 2927-9152</t>
  </si>
  <si>
    <t>TOTAL</t>
  </si>
  <si>
    <t>FUNDAÇÃO CASA - SP</t>
  </si>
  <si>
    <t>Rua Florêncio de Abreu, nº 848 - 5º andar - Luz - São Paulo/SP - CEP 01030-001 - Fone 2927-9152</t>
  </si>
  <si>
    <t>PROGRAMAS DE ATENDIMENTO</t>
  </si>
  <si>
    <t>FAIXA ETÁRIA</t>
  </si>
  <si>
    <t>IDADE</t>
  </si>
  <si>
    <t>Quantidade</t>
  </si>
  <si>
    <t>Atendimento Inicial ( Art. 175 )</t>
  </si>
  <si>
    <t>12 a 14 anos</t>
  </si>
  <si>
    <t>Internação Provisória ( Art. 108 )</t>
  </si>
  <si>
    <t>15 a 17 anos</t>
  </si>
  <si>
    <t>Internação Sanção ( Art. 122-III )</t>
  </si>
  <si>
    <t>18 e mais</t>
  </si>
  <si>
    <t>Internação ( Art. 122 )</t>
  </si>
  <si>
    <t>Semiliberdade ( Art. 120  )</t>
  </si>
  <si>
    <t>MASCULINO</t>
  </si>
  <si>
    <t>FEMININO</t>
  </si>
  <si>
    <t>Nº de Adolescentes</t>
  </si>
  <si>
    <t>TRÁFICO DE DROGAS</t>
  </si>
  <si>
    <t>Capital</t>
  </si>
  <si>
    <t>ROUBO QUALIFICADO</t>
  </si>
  <si>
    <t>ROUBO SIMPLES</t>
  </si>
  <si>
    <t>Interior</t>
  </si>
  <si>
    <t>FURTO QUALIFICADO</t>
  </si>
  <si>
    <t>Litoral</t>
  </si>
  <si>
    <t>FURTO</t>
  </si>
  <si>
    <t>ESTUPRO</t>
  </si>
  <si>
    <t>S/I</t>
  </si>
  <si>
    <t>HOMICÍDIO DOLOSO QUALIFICADO</t>
  </si>
  <si>
    <t>HOMICÍDIO SIMPLES</t>
  </si>
  <si>
    <t>RECEPTAÇÃO</t>
  </si>
  <si>
    <t>DEMAIS ATOS INFRACIONAIS</t>
  </si>
  <si>
    <t>QUANTIDADE DE CENTROS POR TIPO DE ATENDIMENTO</t>
  </si>
  <si>
    <t>REGIONAL</t>
  </si>
  <si>
    <t>Lotação atual</t>
  </si>
  <si>
    <t>Capacidade Instalada</t>
  </si>
  <si>
    <t>Taxa de Ocupação</t>
  </si>
  <si>
    <t>DRL - Guarujá</t>
  </si>
  <si>
    <t>Atendimento Inicial / Internação (Art. 175 e Art. 122)</t>
  </si>
  <si>
    <t>DRMC - Campinas</t>
  </si>
  <si>
    <t>Atendimento Inicial / Internação Provisória e Internação Sanção (Art. 175 e Arts. 108 e 122-III)</t>
  </si>
  <si>
    <t>Atendimento Inicial / Internação Provisória e Internação Sanção / Internação (Art. 175, Arts. 108 e 122-III e Art. 122)</t>
  </si>
  <si>
    <t>Internação (Art. 122)</t>
  </si>
  <si>
    <t>DRN - Ribeirão Preto</t>
  </si>
  <si>
    <t>Internação / Internação Sanção (Art. 122 e Art. 122-III)</t>
  </si>
  <si>
    <t>DRO - Marília</t>
  </si>
  <si>
    <t>Internação Provisória e Internação Sanção (Arts. 108 e 122-III)</t>
  </si>
  <si>
    <t>DRS - Iaras</t>
  </si>
  <si>
    <t>Internação Provisória e Internação Sanção / Internação (Art. 108 e Art. 122-III, e Art. 122 )</t>
  </si>
  <si>
    <t>DRVP - Jacareí</t>
  </si>
  <si>
    <t>Semiliberdade (Art. 120)</t>
  </si>
  <si>
    <t>FUNDAÇÃO</t>
  </si>
  <si>
    <t>COR DE PELE</t>
  </si>
  <si>
    <r>
      <t xml:space="preserve">Int. Provisória </t>
    </r>
    <r>
      <rPr>
        <b/>
        <sz val="8"/>
        <rFont val="Calibri"/>
        <family val="2"/>
        <scheme val="minor"/>
      </rPr>
      <t>(Art. 108)</t>
    </r>
  </si>
  <si>
    <r>
      <t xml:space="preserve">Internação </t>
    </r>
    <r>
      <rPr>
        <b/>
        <sz val="8"/>
        <rFont val="Calibri"/>
        <family val="2"/>
        <scheme val="minor"/>
      </rPr>
      <t>(Art. 122)</t>
    </r>
  </si>
  <si>
    <r>
      <t xml:space="preserve">Semiliberdade </t>
    </r>
    <r>
      <rPr>
        <b/>
        <sz val="8"/>
        <rFont val="Calibri"/>
        <family val="2"/>
        <scheme val="minor"/>
      </rPr>
      <t>(Art. 120)</t>
    </r>
  </si>
  <si>
    <t>% da Cor de Pele</t>
  </si>
  <si>
    <t>AMARELA</t>
  </si>
  <si>
    <t>EF - Ciclo I</t>
  </si>
  <si>
    <t>BRANCA</t>
  </si>
  <si>
    <t>EF - Ciclo II</t>
  </si>
  <si>
    <t>INDÍGENA</t>
  </si>
  <si>
    <t>Ensino Médio</t>
  </si>
  <si>
    <t>PARDA</t>
  </si>
  <si>
    <t>EM - Completo</t>
  </si>
  <si>
    <t>PRETA</t>
  </si>
  <si>
    <t>Superior Cursando</t>
  </si>
  <si>
    <t>NÃO DECLARADO</t>
  </si>
  <si>
    <t>Não Informado</t>
  </si>
  <si>
    <t>Total de adolescentes</t>
  </si>
  <si>
    <t>ATENDIMENTO EXTERNO</t>
  </si>
  <si>
    <r>
      <t xml:space="preserve">% de </t>
    </r>
    <r>
      <rPr>
        <b/>
        <sz val="8"/>
        <rFont val="Calibri"/>
        <family val="2"/>
        <scheme val="minor"/>
      </rPr>
      <t>atendimento</t>
    </r>
    <r>
      <rPr>
        <b/>
        <sz val="11"/>
        <rFont val="Calibri"/>
        <family val="2"/>
        <scheme val="minor"/>
      </rPr>
      <t xml:space="preserve"> Externo</t>
    </r>
  </si>
  <si>
    <t>CDP</t>
  </si>
  <si>
    <t>CLÍNICA</t>
  </si>
  <si>
    <t>D.P.</t>
  </si>
  <si>
    <t>HOSPITAL</t>
  </si>
  <si>
    <t>RESIDÊNCIA</t>
  </si>
  <si>
    <t>AMEAÇA</t>
  </si>
  <si>
    <r>
      <t>21</t>
    </r>
    <r>
      <rPr>
        <vertAlign val="superscript"/>
        <sz val="11"/>
        <color rgb="FF000000"/>
        <rFont val="Calibri"/>
        <family val="2"/>
        <scheme val="minor"/>
      </rPr>
      <t>+</t>
    </r>
  </si>
  <si>
    <t>31.12.2022</t>
  </si>
  <si>
    <t>LATROCÍNIO - ROUBO QUALIFICADO PELO RESULTADO MORTE</t>
  </si>
  <si>
    <t>ROUBO QUALIFICADO TENTADO</t>
  </si>
  <si>
    <t>LESÃO CORPORAL LEVE</t>
  </si>
  <si>
    <t>LESÃO CORPORAL DOLOSA</t>
  </si>
  <si>
    <t>EXTORSÃO</t>
  </si>
  <si>
    <t>PORTE DE ARMA DE FOGO</t>
  </si>
  <si>
    <t>HOMICÍDIO DOLOSO QUALIFICADO TENTADO</t>
  </si>
  <si>
    <t>LATROCÍNIO - ROUBO QUALIFICADO PELO RESULTADO MORTE TENTADO</t>
  </si>
  <si>
    <t>HOMICÍDIO DOLOSO</t>
  </si>
  <si>
    <t>HOMICÍDIO SIMPLES TENTADO</t>
  </si>
  <si>
    <t>RECEPTAÇÃO QUALIFICADA</t>
  </si>
  <si>
    <t>ROUBO SIMPLES TENTADO</t>
  </si>
  <si>
    <t>HOMICÍDIO DOLOSO TENTADO</t>
  </si>
  <si>
    <t>ESTUPRO QUALIFICADO</t>
  </si>
  <si>
    <t>TORTURA</t>
  </si>
  <si>
    <t>DESACATO</t>
  </si>
  <si>
    <t>OUTROS</t>
  </si>
  <si>
    <t>HOMICÍDIO DOLOSO PRIVILEGIADO</t>
  </si>
  <si>
    <t>EXTORSÃO MEDIANTE SEQÜESTRO</t>
  </si>
  <si>
    <t>SEQUESTRO OU CARCERE PRIVADO</t>
  </si>
  <si>
    <t>PORTE OU USO DE DROGAS</t>
  </si>
  <si>
    <t>DESOBEDIÊNCIA</t>
  </si>
  <si>
    <t>ADULTERAÇÃO DE SINAL IDENTIFICADOR DE VEÍCULO AUTOMOTOR</t>
  </si>
  <si>
    <t>FURTO QUALIFICADO TENTADO</t>
  </si>
  <si>
    <t>DANO</t>
  </si>
  <si>
    <t>LESÃO CORPORAL DOLOSA QUALIFICADA</t>
  </si>
  <si>
    <t>REGIÃO</t>
  </si>
  <si>
    <t>MORADIA</t>
  </si>
  <si>
    <t>CUMPRIMENTO</t>
  </si>
  <si>
    <t>CENTROS</t>
  </si>
  <si>
    <t>Grande SP</t>
  </si>
  <si>
    <t xml:space="preserve">Outros </t>
  </si>
  <si>
    <t>INCÊNDIO</t>
  </si>
  <si>
    <t xml:space="preserve">Atendimento Inicial (Art. 175)   </t>
  </si>
  <si>
    <t>LOTAÇÃO TOTAL</t>
  </si>
  <si>
    <t>LOTAÇÃO TOTAL (com atendimento externo)</t>
  </si>
  <si>
    <t>31.12.2023</t>
  </si>
  <si>
    <t>DRCAP - São Paulo</t>
  </si>
  <si>
    <t>EXTORSÃO MEDIANTE SEQÜESTRO QUALIFICADA</t>
  </si>
  <si>
    <t>FALSIFICAÇÃO DE DOCUMENTO PÚBLICO</t>
  </si>
  <si>
    <t>RESISTÊNCIA</t>
  </si>
  <si>
    <t>ASSESSORIA DE TECNOLOGIA DA INFORMAÇÃO</t>
  </si>
  <si>
    <t>NÚCLEO DE INTELIGÊNCIA ORGANIZACIONAL</t>
  </si>
  <si>
    <t>CALÚNIA, DIFAMAÇÃO E INJÚRIA</t>
  </si>
  <si>
    <t>HOMICÍDIO CULPOSO</t>
  </si>
  <si>
    <t>FORMAÇÃO DE QUADRILHA OU BANDO QUALIFICADA</t>
  </si>
  <si>
    <t>ATO OBSCENO</t>
  </si>
  <si>
    <t>VIAS DE FATO</t>
  </si>
  <si>
    <t>Fonte: NIO</t>
  </si>
  <si>
    <t>OMISSÃO DE SOCORRO QUALIFICADO</t>
  </si>
  <si>
    <t>DIRIGIR SEM HABILITAÇÃO</t>
  </si>
  <si>
    <t>DESCUMPRIMENTO DE MEDIDA JUDICIAL</t>
  </si>
  <si>
    <t>ATENDIMENTO EXTERNO (CDP/Clínica/DP/Hosp./Residência)</t>
  </si>
  <si>
    <t>ESTELIONATO E OUTRAS FRAUDES</t>
  </si>
  <si>
    <t xml:space="preserve"> CENTRO DE ATENDIMENTO SOCIOEDUCATIVO AO ADOLESCENTE</t>
  </si>
  <si>
    <r>
      <rPr>
        <b/>
        <sz val="14"/>
        <rFont val="Calibri"/>
        <family val="2"/>
      </rPr>
      <t>ATI - ASSESSORIA DE TECNOLOGIA DA INFORMAÇÃO</t>
    </r>
    <r>
      <rPr>
        <b/>
        <sz val="13"/>
        <rFont val="Calibri"/>
        <family val="2"/>
      </rPr>
      <t xml:space="preserve">
</t>
    </r>
    <r>
      <rPr>
        <b/>
        <sz val="12"/>
        <rFont val="Calibri"/>
        <family val="2"/>
      </rPr>
      <t>NIO  -  NÚCLEO DE INTELIGÊNCIA ORGANIZACIONAL</t>
    </r>
  </si>
  <si>
    <t>BOLETIM ESTATÍSTICO DIÁRIO DA FUNDAÇÃO CASA - POSIÇÃO 17/01/2025 - 10h15</t>
  </si>
  <si>
    <t>31.12.2024</t>
  </si>
  <si>
    <r>
      <t xml:space="preserve">TOTAL DE ATENDIDOS NO ANO </t>
    </r>
    <r>
      <rPr>
        <sz val="11"/>
        <rFont val="Calibri"/>
        <family val="2"/>
      </rPr>
      <t xml:space="preserve">˟ </t>
    </r>
    <r>
      <rPr>
        <vertAlign val="superscript"/>
        <sz val="10"/>
        <rFont val="Calibri"/>
        <family val="2"/>
      </rPr>
      <t>Saldo 1º dia mais os Inseridos mês a mês</t>
    </r>
  </si>
  <si>
    <r>
      <t xml:space="preserve">Atendimento Inicial
</t>
    </r>
    <r>
      <rPr>
        <b/>
        <sz val="8"/>
        <rFont val="Calibri"/>
        <family val="2"/>
        <scheme val="minor"/>
      </rPr>
      <t>(Art. 175)</t>
    </r>
  </si>
  <si>
    <r>
      <t xml:space="preserve">Internação Sanção
</t>
    </r>
    <r>
      <rPr>
        <b/>
        <sz val="8"/>
        <rFont val="Calibri"/>
        <family val="2"/>
        <scheme val="minor"/>
      </rPr>
      <t>(Art. 122-III)</t>
    </r>
  </si>
  <si>
    <t>Série de 
Referência
(Matriculados)</t>
  </si>
  <si>
    <t>77ATOS INFRACIONAIS POR ARTIGO DO ECA - POSIÇÃO EM 17.01.2025</t>
  </si>
  <si>
    <t>POSIÇÃO:- CORTE NIO 17.01.2025</t>
  </si>
  <si>
    <t>ATOS INFRACIONAIS POR FAIXA ETÁRIA - POSIÇÃO EM 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</si>
</sst>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]* #,##0.00_);_([$€]* \(#,##0.00\);_([$€]* &quot;-&quot;??_);_(@_)"/>
    <numFmt numFmtId="165" formatCode="_(* #,##0.00_);_(* \(#,##0.00\);_(* &quot;-&quot;??_);_(@_)"/>
    <numFmt numFmtId="166" formatCode="0.00000000"/>
  </numFmts>
  <fonts count="39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omic Sans MS"/>
      <family val="2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8"/>
      <color theme="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b/>
      <sz val="10"/>
      <color rgb="FFFF0000"/>
      <name val="Garamond (W1)"/>
      <family val="1"/>
    </font>
    <font>
      <b/>
      <sz val="10"/>
      <name val="Garamond (W1)"/>
      <family val="1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</font>
    <font>
      <vertAlign val="superscript"/>
      <sz val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theme="4" tint="0.79998168889431442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164" fontId="4" fillId="0" borderId="0" applyFont="0" applyFill="0" applyBorder="0" applyAlignment="0" applyProtection="0"/>
    <xf numFmtId="0" fontId="12" fillId="0" borderId="0"/>
    <xf numFmtId="0" fontId="4" fillId="0" borderId="0"/>
    <xf numFmtId="0" fontId="13" fillId="0" borderId="0"/>
    <xf numFmtId="0" fontId="14" fillId="0" borderId="0"/>
    <xf numFmtId="0" fontId="1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>
      <alignment wrapText="1"/>
    </xf>
    <xf numFmtId="0" fontId="4" fillId="0" borderId="0">
      <alignment wrapText="1"/>
    </xf>
    <xf numFmtId="0" fontId="13" fillId="0" borderId="0"/>
    <xf numFmtId="0" fontId="12" fillId="0" borderId="0"/>
    <xf numFmtId="0" fontId="11" fillId="0" borderId="0"/>
    <xf numFmtId="0" fontId="9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4" applyFont="1"/>
    <xf numFmtId="0" fontId="8" fillId="0" borderId="0" xfId="4" applyFont="1" applyAlignment="1">
      <alignment horizontal="left" vertical="center" wrapText="1"/>
    </xf>
    <xf numFmtId="0" fontId="8" fillId="0" borderId="0" xfId="4" applyFont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0" fontId="3" fillId="0" borderId="1" xfId="4" applyFont="1" applyBorder="1"/>
    <xf numFmtId="0" fontId="3" fillId="0" borderId="1" xfId="4" applyFont="1" applyBorder="1" applyAlignment="1">
      <alignment horizontal="center"/>
    </xf>
    <xf numFmtId="0" fontId="3" fillId="3" borderId="1" xfId="4" applyFont="1" applyFill="1" applyBorder="1" applyAlignment="1">
      <alignment horizontal="center"/>
    </xf>
    <xf numFmtId="10" fontId="3" fillId="0" borderId="1" xfId="22" applyNumberFormat="1" applyFont="1" applyFill="1" applyBorder="1" applyAlignment="1">
      <alignment horizontal="center"/>
    </xf>
    <xf numFmtId="0" fontId="6" fillId="0" borderId="1" xfId="4" applyFont="1" applyBorder="1"/>
    <xf numFmtId="0" fontId="6" fillId="0" borderId="1" xfId="4" applyFont="1" applyBorder="1" applyAlignment="1">
      <alignment horizontal="center"/>
    </xf>
    <xf numFmtId="0" fontId="6" fillId="3" borderId="1" xfId="4" applyFont="1" applyFill="1" applyBorder="1" applyAlignment="1">
      <alignment horizontal="center"/>
    </xf>
    <xf numFmtId="10" fontId="6" fillId="0" borderId="1" xfId="28" applyNumberFormat="1" applyFont="1" applyFill="1" applyBorder="1" applyAlignment="1">
      <alignment horizontal="center"/>
    </xf>
    <xf numFmtId="0" fontId="5" fillId="0" borderId="0" xfId="19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3" fillId="4" borderId="2" xfId="4" applyFont="1" applyFill="1" applyBorder="1" applyAlignment="1">
      <alignment horizontal="center"/>
    </xf>
    <xf numFmtId="0" fontId="3" fillId="4" borderId="0" xfId="4" applyFont="1" applyFill="1" applyAlignment="1">
      <alignment horizontal="center"/>
    </xf>
    <xf numFmtId="0" fontId="2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 readingOrder="1"/>
      <protection hidden="1"/>
    </xf>
    <xf numFmtId="0" fontId="21" fillId="0" borderId="0" xfId="0" applyFont="1" applyAlignment="1" applyProtection="1">
      <alignment vertical="center" readingOrder="1"/>
      <protection hidden="1"/>
    </xf>
    <xf numFmtId="0" fontId="24" fillId="0" borderId="0" xfId="3" applyFont="1" applyAlignment="1" applyProtection="1">
      <alignment horizontal="center" vertical="center"/>
      <protection hidden="1"/>
    </xf>
    <xf numFmtId="0" fontId="25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 applyProtection="1">
      <alignment vertical="center"/>
      <protection hidden="1"/>
    </xf>
    <xf numFmtId="0" fontId="0" fillId="0" borderId="14" xfId="0" applyBorder="1"/>
    <xf numFmtId="0" fontId="31" fillId="0" borderId="14" xfId="0" applyFont="1" applyBorder="1"/>
    <xf numFmtId="0" fontId="2" fillId="0" borderId="0" xfId="4" applyFont="1" applyAlignment="1">
      <alignment horizontal="center" vertical="center"/>
    </xf>
    <xf numFmtId="0" fontId="15" fillId="0" borderId="0" xfId="19" applyFont="1" applyAlignment="1">
      <alignment horizontal="center" vertical="center"/>
    </xf>
    <xf numFmtId="0" fontId="34" fillId="0" borderId="0" xfId="4" applyFont="1" applyAlignment="1">
      <alignment horizontal="center" vertical="center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18" fillId="0" borderId="8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20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7" fillId="5" borderId="9" xfId="0" quotePrefix="1" applyFont="1" applyFill="1" applyBorder="1" applyAlignment="1" applyProtection="1">
      <alignment horizontal="center" vertical="center" readingOrder="1"/>
      <protection locked="0"/>
    </xf>
    <xf numFmtId="0" fontId="7" fillId="5" borderId="10" xfId="0" applyFont="1" applyFill="1" applyBorder="1" applyAlignment="1" applyProtection="1">
      <alignment horizontal="center" vertical="center" readingOrder="1"/>
      <protection locked="0"/>
    </xf>
    <xf numFmtId="0" fontId="7" fillId="5" borderId="21" xfId="0" applyFont="1" applyFill="1" applyBorder="1" applyAlignment="1" applyProtection="1">
      <alignment horizontal="center" vertical="center" readingOrder="1"/>
      <protection locked="0"/>
    </xf>
    <xf numFmtId="0" fontId="22" fillId="0" borderId="0" xfId="3" applyFont="1" applyAlignment="1" applyProtection="1">
      <alignment horizontal="left" vertical="center"/>
      <protection hidden="1"/>
    </xf>
    <xf numFmtId="0" fontId="23" fillId="0" borderId="0" xfId="3" applyFont="1" applyAlignment="1" applyProtection="1">
      <alignment horizontal="center" vertical="center"/>
      <protection hidden="1"/>
    </xf>
    <xf numFmtId="0" fontId="26" fillId="5" borderId="11" xfId="3" applyFont="1" applyFill="1" applyBorder="1" applyAlignment="1" applyProtection="1">
      <alignment horizontal="center" vertical="center" wrapText="1"/>
      <protection hidden="1"/>
    </xf>
    <xf numFmtId="14" fontId="26" fillId="5" borderId="12" xfId="3" applyNumberFormat="1" applyFont="1" applyFill="1" applyBorder="1" applyAlignment="1" applyProtection="1">
      <alignment horizontal="center" vertical="center"/>
      <protection locked="0"/>
    </xf>
    <xf numFmtId="14" fontId="26" fillId="5" borderId="13" xfId="3" applyNumberFormat="1" applyFont="1" applyFill="1" applyBorder="1" applyAlignment="1" applyProtection="1">
      <alignment horizontal="center" vertical="center"/>
      <protection locked="0"/>
    </xf>
    <xf numFmtId="0" fontId="27" fillId="0" borderId="0" xfId="3" applyFont="1" applyAlignment="1" applyProtection="1">
      <alignment horizontal="center" vertical="center"/>
      <protection hidden="1"/>
    </xf>
    <xf numFmtId="0" fontId="26" fillId="5" borderId="11" xfId="3" applyFont="1" applyFill="1" applyBorder="1" applyAlignment="1" applyProtection="1">
      <alignment horizontal="center" vertical="center"/>
      <protection hidden="1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0" fontId="28" fillId="5" borderId="13" xfId="0" applyFont="1" applyFill="1" applyBorder="1" applyAlignment="1" applyProtection="1">
      <alignment vertical="center"/>
      <protection hidden="1"/>
    </xf>
    <xf numFmtId="0" fontId="27" fillId="0" borderId="14" xfId="3" applyFont="1" applyBorder="1" applyAlignment="1" applyProtection="1">
      <alignment horizontal="center" vertical="center"/>
      <protection hidden="1"/>
    </xf>
    <xf numFmtId="0" fontId="27" fillId="0" borderId="0" xfId="3" applyFont="1" applyAlignment="1" applyProtection="1">
      <alignment horizontal="center" vertical="center"/>
      <protection locked="0"/>
    </xf>
    <xf numFmtId="0" fontId="27" fillId="0" borderId="15" xfId="3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locked="0"/>
    </xf>
    <xf numFmtId="0" fontId="27" fillId="0" borderId="16" xfId="3" applyFont="1" applyBorder="1" applyAlignment="1" applyProtection="1">
      <alignment horizontal="center" vertical="center"/>
      <protection hidden="1"/>
    </xf>
    <xf numFmtId="0" fontId="27" fillId="0" borderId="17" xfId="3" applyFont="1" applyBorder="1" applyAlignment="1" applyProtection="1">
      <alignment horizontal="center" vertical="center"/>
      <protection locked="0"/>
    </xf>
    <xf numFmtId="0" fontId="27" fillId="0" borderId="18" xfId="3" applyFont="1" applyBorder="1" applyAlignment="1" applyProtection="1">
      <alignment horizontal="center" vertical="center"/>
      <protection locked="0"/>
    </xf>
    <xf numFmtId="0" fontId="27" fillId="6" borderId="14" xfId="3" applyFont="1" applyFill="1" applyBorder="1" applyAlignment="1" applyProtection="1">
      <alignment horizontal="center" vertical="center"/>
      <protection hidden="1"/>
    </xf>
    <xf numFmtId="0" fontId="26" fillId="6" borderId="0" xfId="3" applyFont="1" applyFill="1" applyAlignment="1" applyProtection="1">
      <alignment horizontal="center" vertical="center"/>
      <protection locked="0"/>
    </xf>
    <xf numFmtId="0" fontId="26" fillId="6" borderId="15" xfId="3" applyFont="1" applyFill="1" applyBorder="1" applyAlignment="1" applyProtection="1">
      <alignment horizontal="center" vertical="center"/>
      <protection locked="0"/>
    </xf>
    <xf numFmtId="0" fontId="26" fillId="0" borderId="11" xfId="3" applyFont="1" applyBorder="1" applyAlignment="1" applyProtection="1">
      <alignment horizontal="center" vertical="center"/>
      <protection hidden="1"/>
    </xf>
    <xf numFmtId="10" fontId="3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16" xfId="3" applyFont="1" applyBorder="1" applyAlignment="1" applyProtection="1">
      <alignment horizontal="center" vertical="center"/>
      <protection hidden="1"/>
    </xf>
    <xf numFmtId="10" fontId="27" fillId="0" borderId="18" xfId="3" applyNumberFormat="1" applyFont="1" applyBorder="1" applyAlignment="1" applyProtection="1">
      <alignment horizontal="center" vertical="center"/>
      <protection locked="0"/>
    </xf>
    <xf numFmtId="166" fontId="24" fillId="0" borderId="0" xfId="3" applyNumberFormat="1" applyFont="1" applyAlignment="1" applyProtection="1">
      <alignment horizontal="center" vertical="center"/>
      <protection hidden="1"/>
    </xf>
    <xf numFmtId="0" fontId="27" fillId="3" borderId="16" xfId="3" applyFont="1" applyFill="1" applyBorder="1" applyAlignment="1" applyProtection="1">
      <alignment horizontal="center" vertical="center"/>
      <protection hidden="1"/>
    </xf>
    <xf numFmtId="0" fontId="26" fillId="3" borderId="17" xfId="3" applyFont="1" applyFill="1" applyBorder="1" applyAlignment="1" applyProtection="1">
      <alignment horizontal="center" vertical="center"/>
      <protection locked="0"/>
    </xf>
    <xf numFmtId="3" fontId="28" fillId="3" borderId="18" xfId="0" applyNumberFormat="1" applyFont="1" applyFill="1" applyBorder="1" applyAlignment="1">
      <alignment horizontal="center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 applyProtection="1">
      <alignment horizontal="center"/>
      <protection hidden="1"/>
    </xf>
    <xf numFmtId="0" fontId="28" fillId="5" borderId="12" xfId="0" applyFont="1" applyFill="1" applyBorder="1" applyAlignment="1" applyProtection="1">
      <alignment horizontal="center" vertical="center"/>
      <protection hidden="1"/>
    </xf>
    <xf numFmtId="0" fontId="28" fillId="5" borderId="13" xfId="0" applyFont="1" applyFill="1" applyBorder="1" applyAlignment="1" applyProtection="1">
      <alignment horizontal="center" vertical="center"/>
      <protection hidden="1"/>
    </xf>
    <xf numFmtId="0" fontId="26" fillId="5" borderId="11" xfId="3" applyFont="1" applyFill="1" applyBorder="1" applyAlignment="1" applyProtection="1">
      <alignment horizontal="center" vertical="center"/>
      <protection hidden="1"/>
    </xf>
    <xf numFmtId="0" fontId="26" fillId="5" borderId="13" xfId="3" applyFont="1" applyFill="1" applyBorder="1" applyAlignment="1" applyProtection="1">
      <alignment horizontal="center" vertical="center"/>
      <protection hidden="1"/>
    </xf>
    <xf numFmtId="0" fontId="33" fillId="5" borderId="13" xfId="3" applyFont="1" applyFill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0" fontId="24" fillId="0" borderId="15" xfId="3" applyNumberFormat="1" applyFont="1" applyBorder="1" applyAlignment="1" applyProtection="1">
      <alignment horizontal="center" vertical="center"/>
      <protection hidden="1"/>
    </xf>
    <xf numFmtId="10" fontId="24" fillId="0" borderId="0" xfId="3" applyNumberFormat="1" applyFont="1" applyAlignment="1" applyProtection="1">
      <alignment horizontal="center" vertical="center"/>
      <protection hidden="1"/>
    </xf>
    <xf numFmtId="0" fontId="24" fillId="0" borderId="14" xfId="3" applyFont="1" applyBorder="1" applyAlignment="1" applyProtection="1">
      <alignment horizontal="center" vertical="center"/>
      <protection hidden="1"/>
    </xf>
    <xf numFmtId="0" fontId="24" fillId="0" borderId="15" xfId="3" applyFont="1" applyBorder="1" applyAlignment="1" applyProtection="1">
      <alignment horizontal="center" vertical="center"/>
      <protection hidden="1"/>
    </xf>
    <xf numFmtId="0" fontId="26" fillId="0" borderId="14" xfId="3" applyFont="1" applyBorder="1" applyAlignment="1" applyProtection="1">
      <alignment vertical="center" wrapText="1"/>
      <protection hidden="1"/>
    </xf>
    <xf numFmtId="1" fontId="27" fillId="0" borderId="14" xfId="3" applyNumberFormat="1" applyFont="1" applyBorder="1" applyAlignment="1" applyProtection="1">
      <alignment horizontal="center" vertical="center" wrapText="1"/>
      <protection hidden="1"/>
    </xf>
    <xf numFmtId="10" fontId="27" fillId="0" borderId="15" xfId="41" applyNumberFormat="1" applyFont="1" applyBorder="1" applyAlignment="1" applyProtection="1">
      <alignment horizontal="center" vertical="center"/>
      <protection locked="0"/>
    </xf>
    <xf numFmtId="10" fontId="11" fillId="0" borderId="15" xfId="41" applyNumberFormat="1" applyFont="1" applyFill="1" applyBorder="1" applyAlignment="1" applyProtection="1">
      <alignment horizontal="center" vertical="center"/>
      <protection locked="0"/>
    </xf>
    <xf numFmtId="1" fontId="24" fillId="0" borderId="15" xfId="3" applyNumberFormat="1" applyFont="1" applyBorder="1" applyAlignment="1" applyProtection="1">
      <alignment horizontal="center" vertical="center"/>
      <protection hidden="1"/>
    </xf>
    <xf numFmtId="1" fontId="26" fillId="0" borderId="14" xfId="3" applyNumberFormat="1" applyFont="1" applyBorder="1" applyAlignment="1" applyProtection="1">
      <alignment horizontal="center" vertical="center" wrapText="1"/>
      <protection hidden="1"/>
    </xf>
    <xf numFmtId="0" fontId="27" fillId="0" borderId="15" xfId="3" applyFont="1" applyBorder="1" applyAlignment="1" applyProtection="1">
      <alignment horizontal="center" vertical="center"/>
      <protection hidden="1"/>
    </xf>
    <xf numFmtId="0" fontId="26" fillId="6" borderId="16" xfId="3" applyFont="1" applyFill="1" applyBorder="1" applyAlignment="1" applyProtection="1">
      <alignment horizontal="center" vertical="center"/>
      <protection hidden="1"/>
    </xf>
    <xf numFmtId="9" fontId="26" fillId="6" borderId="18" xfId="41" applyFont="1" applyFill="1" applyBorder="1" applyAlignment="1" applyProtection="1">
      <alignment horizontal="center" vertical="center"/>
      <protection hidden="1"/>
    </xf>
    <xf numFmtId="0" fontId="26" fillId="6" borderId="18" xfId="3" applyFont="1" applyFill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vertical="center"/>
      <protection hidden="1"/>
    </xf>
    <xf numFmtId="0" fontId="0" fillId="0" borderId="17" xfId="0" applyBorder="1" applyAlignment="1" applyProtection="1">
      <alignment horizontal="center" vertical="center"/>
      <protection locked="0"/>
    </xf>
    <xf numFmtId="10" fontId="24" fillId="0" borderId="18" xfId="3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6" fillId="0" borderId="0" xfId="3" applyFont="1" applyAlignment="1" applyProtection="1">
      <alignment horizontal="center" vertical="center" wrapText="1"/>
      <protection hidden="1"/>
    </xf>
    <xf numFmtId="10" fontId="11" fillId="0" borderId="0" xfId="41" applyNumberFormat="1" applyFont="1" applyFill="1" applyBorder="1" applyAlignment="1" applyProtection="1">
      <alignment horizontal="center" vertical="center"/>
      <protection locked="0"/>
    </xf>
    <xf numFmtId="0" fontId="26" fillId="5" borderId="11" xfId="3" applyFont="1" applyFill="1" applyBorder="1" applyAlignment="1" applyProtection="1">
      <alignment horizontal="center" vertical="center" wrapText="1"/>
      <protection hidden="1"/>
    </xf>
    <xf numFmtId="0" fontId="26" fillId="5" borderId="12" xfId="3" applyFont="1" applyFill="1" applyBorder="1" applyAlignment="1" applyProtection="1">
      <alignment horizontal="center" vertical="center" wrapText="1"/>
      <protection hidden="1"/>
    </xf>
    <xf numFmtId="0" fontId="26" fillId="5" borderId="13" xfId="3" applyFont="1" applyFill="1" applyBorder="1" applyAlignment="1" applyProtection="1">
      <alignment horizontal="center" vertical="center" wrapText="1"/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0" fillId="0" borderId="12" xfId="0" applyBorder="1" applyAlignment="1">
      <alignment horizontal="center" vertical="center"/>
    </xf>
    <xf numFmtId="0" fontId="36" fillId="5" borderId="12" xfId="14" applyFont="1" applyFill="1" applyBorder="1" applyAlignment="1" applyProtection="1">
      <alignment horizontal="center" vertical="center" wrapText="1"/>
      <protection hidden="1"/>
    </xf>
    <xf numFmtId="0" fontId="36" fillId="5" borderId="13" xfId="14" applyFont="1" applyFill="1" applyBorder="1" applyAlignment="1" applyProtection="1">
      <alignment horizontal="center" vertical="center" wrapText="1"/>
      <protection hidden="1"/>
    </xf>
    <xf numFmtId="0" fontId="24" fillId="0" borderId="14" xfId="3" applyFont="1" applyBorder="1" applyAlignment="1" applyProtection="1">
      <alignment horizontal="center" vertical="center"/>
      <protection hidden="1"/>
    </xf>
    <xf numFmtId="0" fontId="24" fillId="0" borderId="0" xfId="3" applyFont="1" applyAlignment="1" applyProtection="1">
      <alignment horizontal="center" vertical="center"/>
      <protection hidden="1"/>
    </xf>
    <xf numFmtId="0" fontId="3" fillId="0" borderId="14" xfId="0" applyFont="1" applyBorder="1" applyProtection="1">
      <protection hidden="1"/>
    </xf>
    <xf numFmtId="0" fontId="37" fillId="0" borderId="0" xfId="14" applyFont="1" applyAlignment="1" applyProtection="1">
      <alignment horizontal="center" vertical="top" wrapText="1"/>
      <protection hidden="1"/>
    </xf>
    <xf numFmtId="9" fontId="37" fillId="0" borderId="15" xfId="41" applyFont="1" applyFill="1" applyBorder="1" applyAlignment="1" applyProtection="1">
      <alignment horizontal="center" vertical="top" wrapText="1"/>
      <protection hidden="1"/>
    </xf>
    <xf numFmtId="1" fontId="37" fillId="0" borderId="0" xfId="14" applyNumberFormat="1" applyFont="1" applyAlignment="1" applyProtection="1">
      <alignment horizontal="center" vertical="top" wrapText="1"/>
      <protection hidden="1"/>
    </xf>
    <xf numFmtId="0" fontId="6" fillId="6" borderId="16" xfId="3" applyFont="1" applyFill="1" applyBorder="1" applyAlignment="1" applyProtection="1">
      <alignment horizontal="center" vertical="center" wrapText="1"/>
      <protection hidden="1"/>
    </xf>
    <xf numFmtId="0" fontId="6" fillId="6" borderId="17" xfId="3" applyFont="1" applyFill="1" applyBorder="1" applyAlignment="1" applyProtection="1">
      <alignment horizontal="center" vertical="center" wrapText="1"/>
      <protection hidden="1"/>
    </xf>
    <xf numFmtId="0" fontId="29" fillId="6" borderId="18" xfId="3" applyFont="1" applyFill="1" applyBorder="1" applyAlignment="1" applyProtection="1">
      <alignment horizontal="center" vertical="center"/>
      <protection hidden="1"/>
    </xf>
    <xf numFmtId="0" fontId="6" fillId="6" borderId="16" xfId="0" applyFont="1" applyFill="1" applyBorder="1" applyAlignment="1" applyProtection="1">
      <alignment horizontal="center" vertical="center"/>
      <protection hidden="1"/>
    </xf>
    <xf numFmtId="0" fontId="6" fillId="6" borderId="17" xfId="0" applyFont="1" applyFill="1" applyBorder="1" applyAlignment="1" applyProtection="1">
      <alignment horizontal="center" vertical="center"/>
      <protection hidden="1"/>
    </xf>
    <xf numFmtId="0" fontId="36" fillId="6" borderId="17" xfId="14" applyFont="1" applyFill="1" applyBorder="1" applyAlignment="1" applyProtection="1">
      <alignment horizontal="center" vertical="center" wrapText="1"/>
      <protection hidden="1"/>
    </xf>
    <xf numFmtId="9" fontId="36" fillId="6" borderId="18" xfId="41" applyFont="1" applyFill="1" applyBorder="1" applyAlignment="1" applyProtection="1">
      <alignment horizontal="center" vertical="center" wrapText="1"/>
      <protection hidden="1"/>
    </xf>
    <xf numFmtId="0" fontId="38" fillId="7" borderId="11" xfId="0" applyFont="1" applyFill="1" applyBorder="1" applyAlignment="1">
      <alignment horizontal="center" vertical="center" wrapText="1"/>
    </xf>
    <xf numFmtId="0" fontId="26" fillId="5" borderId="12" xfId="3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quotePrefix="1" applyFont="1" applyAlignment="1" applyProtection="1">
      <alignment horizontal="center" vertical="center"/>
      <protection hidden="1"/>
    </xf>
    <xf numFmtId="10" fontId="3" fillId="0" borderId="15" xfId="41" applyNumberFormat="1" applyFont="1" applyFill="1" applyBorder="1" applyAlignment="1" applyProtection="1">
      <alignment horizontal="center"/>
      <protection hidden="1"/>
    </xf>
    <xf numFmtId="0" fontId="6" fillId="6" borderId="16" xfId="0" applyFont="1" applyFill="1" applyBorder="1" applyAlignment="1" applyProtection="1">
      <alignment horizontal="center"/>
      <protection hidden="1"/>
    </xf>
    <xf numFmtId="0" fontId="6" fillId="6" borderId="17" xfId="0" applyFont="1" applyFill="1" applyBorder="1" applyAlignment="1" applyProtection="1">
      <alignment horizontal="center"/>
      <protection hidden="1"/>
    </xf>
    <xf numFmtId="0" fontId="6" fillId="6" borderId="18" xfId="0" applyFont="1" applyFill="1" applyBorder="1" applyAlignment="1" applyProtection="1">
      <alignment horizontal="center"/>
      <protection hidden="1"/>
    </xf>
    <xf numFmtId="0" fontId="24" fillId="0" borderId="0" xfId="3" applyFont="1" applyAlignment="1" applyProtection="1">
      <alignment horizontal="left" vertical="center"/>
      <protection hidden="1"/>
    </xf>
  </cellXfs>
  <cellStyles count="42">
    <cellStyle name="Euro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  <cellStyle name="Normal 2 2 2 2" xfId="5" xr:uid="{00000000-0005-0000-0000-000005000000}"/>
    <cellStyle name="Normal 2 2 3" xfId="6" xr:uid="{00000000-0005-0000-0000-000006000000}"/>
    <cellStyle name="Normal 2 2 4" xfId="7" xr:uid="{00000000-0005-0000-0000-000007000000}"/>
    <cellStyle name="Normal 2 3" xfId="8" xr:uid="{00000000-0005-0000-0000-000008000000}"/>
    <cellStyle name="Normal 2 3 2" xfId="40" xr:uid="{00000000-0005-0000-0000-000009000000}"/>
    <cellStyle name="Normal 2 4" xfId="9" xr:uid="{00000000-0005-0000-0000-00000A000000}"/>
    <cellStyle name="Normal 2 4 5" xfId="10" xr:uid="{00000000-0005-0000-0000-00000B000000}"/>
    <cellStyle name="Normal 2 4 5 2" xfId="11" xr:uid="{00000000-0005-0000-0000-00000C000000}"/>
    <cellStyle name="Normal 2 4 5 2 2" xfId="12" xr:uid="{00000000-0005-0000-0000-00000D000000}"/>
    <cellStyle name="Normal 2 5" xfId="37" xr:uid="{00000000-0005-0000-0000-00000E000000}"/>
    <cellStyle name="Normal 3" xfId="13" xr:uid="{00000000-0005-0000-0000-00000F000000}"/>
    <cellStyle name="Normal 3 2" xfId="14" xr:uid="{00000000-0005-0000-0000-000010000000}"/>
    <cellStyle name="Normal 3 2 2" xfId="15" xr:uid="{00000000-0005-0000-0000-000011000000}"/>
    <cellStyle name="Normal 3 3" xfId="16" xr:uid="{00000000-0005-0000-0000-000012000000}"/>
    <cellStyle name="Normal 3 4" xfId="38" xr:uid="{00000000-0005-0000-0000-000013000000}"/>
    <cellStyle name="Normal 4" xfId="17" xr:uid="{00000000-0005-0000-0000-000014000000}"/>
    <cellStyle name="Normal 4 2" xfId="18" xr:uid="{00000000-0005-0000-0000-000015000000}"/>
    <cellStyle name="Normal 4 3" xfId="39" xr:uid="{00000000-0005-0000-0000-000016000000}"/>
    <cellStyle name="Normal 5" xfId="19" xr:uid="{00000000-0005-0000-0000-000017000000}"/>
    <cellStyle name="Porcentagem" xfId="41" builtinId="5"/>
    <cellStyle name="Porcentagem 10" xfId="20" xr:uid="{00000000-0005-0000-0000-000018000000}"/>
    <cellStyle name="Porcentagem 10 2" xfId="21" xr:uid="{00000000-0005-0000-0000-000019000000}"/>
    <cellStyle name="Porcentagem 10 2 2" xfId="22" xr:uid="{00000000-0005-0000-0000-00001A000000}"/>
    <cellStyle name="Porcentagem 2" xfId="23" xr:uid="{00000000-0005-0000-0000-00001B000000}"/>
    <cellStyle name="Porcentagem 2 2" xfId="24" xr:uid="{00000000-0005-0000-0000-00001C000000}"/>
    <cellStyle name="Porcentagem 2 3" xfId="25" xr:uid="{00000000-0005-0000-0000-00001D000000}"/>
    <cellStyle name="Porcentagem 2 3 2" xfId="26" xr:uid="{00000000-0005-0000-0000-00001E000000}"/>
    <cellStyle name="Porcentagem 2 3 2 2" xfId="27" xr:uid="{00000000-0005-0000-0000-00001F000000}"/>
    <cellStyle name="Porcentagem 2 4" xfId="28" xr:uid="{00000000-0005-0000-0000-000020000000}"/>
    <cellStyle name="Porcentagem 3" xfId="29" xr:uid="{00000000-0005-0000-0000-000021000000}"/>
    <cellStyle name="Porcentagem 3 2" xfId="30" xr:uid="{00000000-0005-0000-0000-000022000000}"/>
    <cellStyle name="Porcentagem 4" xfId="31" xr:uid="{00000000-0005-0000-0000-000023000000}"/>
    <cellStyle name="Porcentagem 4 2" xfId="32" xr:uid="{00000000-0005-0000-0000-000024000000}"/>
    <cellStyle name="Porcentagem 5" xfId="33" xr:uid="{00000000-0005-0000-0000-000025000000}"/>
    <cellStyle name="Porcentagem 6" xfId="34" xr:uid="{00000000-0005-0000-0000-000026000000}"/>
    <cellStyle name="Separador de milhares 2" xfId="35" xr:uid="{00000000-0005-0000-0000-000027000000}"/>
    <cellStyle name="Separador de milhares 3" xfId="36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A3775B-9533-42DC-B08F-61259FCF602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83343</xdr:rowOff>
    </xdr:from>
    <xdr:to>
      <xdr:col>0</xdr:col>
      <xdr:colOff>1178719</xdr:colOff>
      <xdr:row>3</xdr:row>
      <xdr:rowOff>70262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961372AA-3797-4D1A-BF09-D49039387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83343"/>
          <a:ext cx="1083470" cy="853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159543</xdr:rowOff>
    </xdr:to>
    <xdr:pic>
      <xdr:nvPicPr>
        <xdr:cNvPr id="2299" name="Picture 3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159543</xdr:rowOff>
    </xdr:to>
    <xdr:pic>
      <xdr:nvPicPr>
        <xdr:cNvPr id="2300" name="Picture 3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93569</xdr:rowOff>
    </xdr:to>
    <xdr:pic>
      <xdr:nvPicPr>
        <xdr:cNvPr id="3198" name="Picture 3">
          <a:extLst>
            <a:ext uri="{FF2B5EF4-FFF2-40B4-BE49-F238E27FC236}">
              <a16:creationId xmlns:a16="http://schemas.microsoft.com/office/drawing/2014/main" id="{00000000-0008-0000-0200-00007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AIO%20-%20INFORMA&#199;&#195;O\RELAT&#211;RIOS%20PERI&#211;DICOS\Boletim%20Di&#225;rio\2025\Boletim%202025.01.17.xlsx" TargetMode="External"/><Relationship Id="rId1" Type="http://schemas.openxmlformats.org/officeDocument/2006/relationships/externalLinkPath" Target="/AIO%20-%20INFORMA&#199;&#195;O/RELAT&#211;RIOS%20PERI&#211;DICOS/Boletim%20Di&#225;rio/2025/Boletim%202025.0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ix"/>
      <sheetName val="corte"/>
      <sheetName val="aux gráficos"/>
      <sheetName val="Consolidado da Fundação"/>
      <sheetName val="Gráficos"/>
      <sheetName val="Atendidos"/>
      <sheetName val="Ocupação Regional"/>
      <sheetName val="Ocupação por Centro"/>
      <sheetName val="Ocupação por Programa"/>
      <sheetName val="Ocupação por Programa (Externo)"/>
      <sheetName val="População diária"/>
      <sheetName val="Centros Suspensos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4548</v>
          </cell>
        </row>
      </sheetData>
      <sheetData sheetId="6">
        <row r="10">
          <cell r="G10">
            <v>1195</v>
          </cell>
          <cell r="H10">
            <v>1789</v>
          </cell>
        </row>
        <row r="11">
          <cell r="G11">
            <v>466</v>
          </cell>
          <cell r="H11">
            <v>662</v>
          </cell>
        </row>
        <row r="12">
          <cell r="G12">
            <v>617</v>
          </cell>
          <cell r="H12">
            <v>755</v>
          </cell>
        </row>
        <row r="13">
          <cell r="G13">
            <v>498</v>
          </cell>
          <cell r="H13">
            <v>640</v>
          </cell>
        </row>
        <row r="14">
          <cell r="G14">
            <v>479</v>
          </cell>
          <cell r="H14">
            <v>608</v>
          </cell>
        </row>
        <row r="15">
          <cell r="G15">
            <v>569</v>
          </cell>
          <cell r="H15">
            <v>722</v>
          </cell>
        </row>
        <row r="16">
          <cell r="G16">
            <v>494</v>
          </cell>
          <cell r="H16">
            <v>650</v>
          </cell>
        </row>
      </sheetData>
      <sheetData sheetId="7">
        <row r="9">
          <cell r="C9" t="str">
            <v>PORTA DE 
ENTRADA</v>
          </cell>
        </row>
        <row r="22">
          <cell r="C22" t="str">
            <v>SIM</v>
          </cell>
        </row>
        <row r="23">
          <cell r="C23" t="str">
            <v>SIM</v>
          </cell>
        </row>
        <row r="41">
          <cell r="C41" t="str">
            <v>SIM</v>
          </cell>
        </row>
        <row r="42">
          <cell r="C42" t="str">
            <v>SIM</v>
          </cell>
        </row>
        <row r="44">
          <cell r="C44" t="str">
            <v>SIM</v>
          </cell>
        </row>
        <row r="46">
          <cell r="C46" t="str">
            <v>SIM</v>
          </cell>
        </row>
        <row r="52">
          <cell r="C52" t="str">
            <v>SIM</v>
          </cell>
        </row>
        <row r="53">
          <cell r="C53" t="str">
            <v>SIM</v>
          </cell>
        </row>
        <row r="57">
          <cell r="C57" t="str">
            <v>SIM</v>
          </cell>
        </row>
        <row r="63">
          <cell r="C63" t="str">
            <v>SIM</v>
          </cell>
        </row>
        <row r="66">
          <cell r="C66" t="str">
            <v>SIM</v>
          </cell>
        </row>
        <row r="67">
          <cell r="C67" t="str">
            <v>SIM</v>
          </cell>
        </row>
        <row r="69">
          <cell r="C69" t="str">
            <v>SIM</v>
          </cell>
        </row>
        <row r="75">
          <cell r="C75" t="str">
            <v>SIM</v>
          </cell>
        </row>
        <row r="76">
          <cell r="C76" t="str">
            <v>SIM</v>
          </cell>
        </row>
        <row r="78">
          <cell r="C78" t="str">
            <v>SIM</v>
          </cell>
        </row>
        <row r="80">
          <cell r="C80" t="str">
            <v>SIM</v>
          </cell>
        </row>
        <row r="82">
          <cell r="C82" t="str">
            <v>SIM</v>
          </cell>
        </row>
        <row r="83">
          <cell r="C83" t="str">
            <v>SIM</v>
          </cell>
        </row>
        <row r="85">
          <cell r="C85" t="str">
            <v>SIM</v>
          </cell>
        </row>
        <row r="86">
          <cell r="C86" t="str">
            <v>SIM</v>
          </cell>
        </row>
        <row r="89">
          <cell r="C89" t="str">
            <v>SIM</v>
          </cell>
        </row>
        <row r="91">
          <cell r="C91" t="str">
            <v>SIM</v>
          </cell>
        </row>
        <row r="96">
          <cell r="C96" t="str">
            <v>SIM</v>
          </cell>
        </row>
        <row r="99">
          <cell r="C99" t="str">
            <v>SIM</v>
          </cell>
        </row>
        <row r="100">
          <cell r="C100" t="str">
            <v>SIM</v>
          </cell>
        </row>
        <row r="104">
          <cell r="C104" t="str">
            <v>SIM</v>
          </cell>
        </row>
        <row r="107">
          <cell r="C107" t="str">
            <v>SIM</v>
          </cell>
        </row>
        <row r="108">
          <cell r="C108" t="str">
            <v>SIM</v>
          </cell>
        </row>
        <row r="110">
          <cell r="C110" t="str">
            <v>SIM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0"/>
  <sheetViews>
    <sheetView showGridLines="0" tabSelected="1" zoomScaleNormal="100" workbookViewId="0">
      <selection activeCell="A3" sqref="A3:K3"/>
    </sheetView>
  </sheetViews>
  <sheetFormatPr defaultColWidth="0" defaultRowHeight="12.75"/>
  <cols>
    <col min="1" max="1" width="56.140625" style="27" customWidth="1"/>
    <col min="2" max="5" width="12.7109375" style="27" customWidth="1"/>
    <col min="6" max="6" width="13.7109375" style="27" customWidth="1"/>
    <col min="7" max="7" width="19.42578125" style="27" bestFit="1" customWidth="1"/>
    <col min="8" max="8" width="10.7109375" style="27" customWidth="1"/>
    <col min="9" max="9" width="11.140625" style="27" customWidth="1"/>
    <col min="10" max="10" width="14.28515625" style="27" customWidth="1"/>
    <col min="11" max="11" width="11.42578125" style="27" customWidth="1"/>
    <col min="12" max="12" width="2.28515625" style="27" customWidth="1"/>
    <col min="13" max="15" width="0.140625" style="28" hidden="1" customWidth="1"/>
    <col min="16" max="16384" width="9.140625" style="27" hidden="1"/>
  </cols>
  <sheetData>
    <row r="1" spans="1:15" s="22" customFormat="1" ht="18" customHeight="1">
      <c r="A1" s="38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40"/>
      <c r="L1" s="19"/>
      <c r="M1" s="20"/>
      <c r="N1" s="21"/>
      <c r="O1" s="21"/>
    </row>
    <row r="2" spans="1:15" s="22" customFormat="1" ht="12.75" customHeight="1">
      <c r="A2" s="41" t="s">
        <v>149</v>
      </c>
      <c r="B2" s="42"/>
      <c r="C2" s="42"/>
      <c r="D2" s="42"/>
      <c r="E2" s="42"/>
      <c r="F2" s="42"/>
      <c r="G2" s="42"/>
      <c r="H2" s="42"/>
      <c r="I2" s="42"/>
      <c r="J2" s="42"/>
      <c r="K2" s="43"/>
      <c r="L2" s="23"/>
      <c r="M2" s="24"/>
      <c r="N2" s="21"/>
      <c r="O2" s="21"/>
    </row>
    <row r="3" spans="1:15" s="22" customFormat="1" ht="37.5" customHeight="1">
      <c r="A3" s="44" t="s">
        <v>150</v>
      </c>
      <c r="B3" s="45"/>
      <c r="C3" s="45"/>
      <c r="D3" s="45"/>
      <c r="E3" s="45"/>
      <c r="F3" s="45"/>
      <c r="G3" s="45"/>
      <c r="H3" s="45"/>
      <c r="I3" s="45"/>
      <c r="J3" s="45"/>
      <c r="K3" s="46"/>
      <c r="L3" s="19"/>
      <c r="M3" s="20"/>
      <c r="N3" s="21"/>
      <c r="O3" s="21"/>
    </row>
    <row r="4" spans="1:15" s="22" customFormat="1" ht="12.75" customHeight="1" thickBot="1">
      <c r="A4" s="41" t="s">
        <v>17</v>
      </c>
      <c r="B4" s="42"/>
      <c r="C4" s="42"/>
      <c r="D4" s="42"/>
      <c r="E4" s="42"/>
      <c r="F4" s="42"/>
      <c r="G4" s="42"/>
      <c r="H4" s="42"/>
      <c r="I4" s="42"/>
      <c r="J4" s="42"/>
      <c r="K4" s="43"/>
      <c r="M4" s="21"/>
      <c r="N4" s="21"/>
      <c r="O4" s="21"/>
    </row>
    <row r="5" spans="1:15" s="22" customFormat="1" ht="15.75">
      <c r="A5" s="47" t="s">
        <v>151</v>
      </c>
      <c r="B5" s="48"/>
      <c r="C5" s="48"/>
      <c r="D5" s="48"/>
      <c r="E5" s="48"/>
      <c r="F5" s="48"/>
      <c r="G5" s="48"/>
      <c r="H5" s="48"/>
      <c r="I5" s="48"/>
      <c r="J5" s="48"/>
      <c r="K5" s="49"/>
      <c r="L5" s="25"/>
      <c r="M5" s="26"/>
      <c r="N5" s="21"/>
      <c r="O5" s="21"/>
    </row>
    <row r="6" spans="1:15" ht="12.75" customHeight="1">
      <c r="A6" s="50"/>
      <c r="B6" s="51"/>
      <c r="C6" s="51"/>
      <c r="D6" s="51"/>
      <c r="E6" s="51"/>
      <c r="F6" s="51"/>
      <c r="G6" s="51"/>
      <c r="H6" s="51"/>
      <c r="I6" s="51"/>
      <c r="J6" s="51"/>
    </row>
    <row r="7" spans="1:15" ht="15" customHeight="1">
      <c r="A7" s="52" t="s">
        <v>18</v>
      </c>
      <c r="B7" s="53" t="s">
        <v>94</v>
      </c>
      <c r="C7" s="53" t="s">
        <v>131</v>
      </c>
      <c r="D7" s="53" t="s">
        <v>152</v>
      </c>
      <c r="E7" s="54" t="str">
        <f>SUBSTITUTE(MID(A5,55,10),"/",".")</f>
        <v>17.01.2025</v>
      </c>
      <c r="F7" s="55"/>
      <c r="G7" s="56" t="s">
        <v>19</v>
      </c>
      <c r="H7" s="53" t="s">
        <v>152</v>
      </c>
      <c r="I7" s="54" t="str">
        <f>SUBSTITUTE(MID(A5,55,10),"/",".")</f>
        <v>17.01.2025</v>
      </c>
      <c r="J7" s="57" t="s">
        <v>20</v>
      </c>
      <c r="K7" s="58" t="s">
        <v>21</v>
      </c>
    </row>
    <row r="8" spans="1:15" ht="15" customHeight="1">
      <c r="A8" s="59" t="s">
        <v>22</v>
      </c>
      <c r="B8" s="60">
        <v>32</v>
      </c>
      <c r="C8" s="60">
        <v>57</v>
      </c>
      <c r="D8" s="60">
        <v>43</v>
      </c>
      <c r="E8" s="61">
        <v>57</v>
      </c>
      <c r="F8" s="55"/>
      <c r="G8" s="59" t="s">
        <v>23</v>
      </c>
      <c r="H8" s="60">
        <v>299</v>
      </c>
      <c r="I8" s="61">
        <v>307</v>
      </c>
      <c r="J8" s="62">
        <v>12</v>
      </c>
      <c r="K8" s="63">
        <v>11</v>
      </c>
      <c r="M8" s="28">
        <f>H8</f>
        <v>299</v>
      </c>
      <c r="N8" s="28">
        <f t="shared" ref="N8:N11" si="0">D8</f>
        <v>43</v>
      </c>
    </row>
    <row r="9" spans="1:15" ht="15" customHeight="1">
      <c r="A9" s="59" t="s">
        <v>24</v>
      </c>
      <c r="B9" s="60">
        <v>563</v>
      </c>
      <c r="C9" s="60">
        <v>495</v>
      </c>
      <c r="D9" s="60">
        <v>463</v>
      </c>
      <c r="E9" s="61">
        <v>629</v>
      </c>
      <c r="F9" s="55"/>
      <c r="G9" s="59" t="s">
        <v>25</v>
      </c>
      <c r="H9" s="60">
        <v>2967</v>
      </c>
      <c r="I9" s="61">
        <v>3108</v>
      </c>
      <c r="J9" s="62">
        <v>13</v>
      </c>
      <c r="K9" s="63">
        <v>76</v>
      </c>
      <c r="M9" s="28">
        <f>H9</f>
        <v>2967</v>
      </c>
      <c r="N9" s="28">
        <f t="shared" si="0"/>
        <v>463</v>
      </c>
    </row>
    <row r="10" spans="1:15" ht="15" customHeight="1">
      <c r="A10" s="59" t="s">
        <v>26</v>
      </c>
      <c r="B10" s="60">
        <v>66</v>
      </c>
      <c r="C10" s="60">
        <v>74</v>
      </c>
      <c r="D10" s="60">
        <v>82</v>
      </c>
      <c r="E10" s="61">
        <v>79</v>
      </c>
      <c r="F10" s="55"/>
      <c r="G10" s="64" t="s">
        <v>27</v>
      </c>
      <c r="H10" s="65">
        <v>851</v>
      </c>
      <c r="I10" s="66">
        <v>903</v>
      </c>
      <c r="J10" s="62">
        <v>14</v>
      </c>
      <c r="K10" s="63">
        <v>220</v>
      </c>
      <c r="M10" s="28">
        <f>H10</f>
        <v>851</v>
      </c>
      <c r="N10" s="28">
        <f t="shared" si="0"/>
        <v>82</v>
      </c>
    </row>
    <row r="11" spans="1:15" ht="15" customHeight="1">
      <c r="A11" s="59" t="s">
        <v>28</v>
      </c>
      <c r="B11" s="27">
        <v>3606</v>
      </c>
      <c r="C11" s="27">
        <v>3707</v>
      </c>
      <c r="D11" s="27">
        <v>3351</v>
      </c>
      <c r="E11" s="61">
        <v>3388</v>
      </c>
      <c r="F11" s="55"/>
      <c r="G11"/>
      <c r="H11"/>
      <c r="I11"/>
      <c r="J11" s="62">
        <v>15</v>
      </c>
      <c r="K11" s="63">
        <v>527</v>
      </c>
      <c r="N11" s="28">
        <f t="shared" si="0"/>
        <v>3351</v>
      </c>
    </row>
    <row r="12" spans="1:15" ht="15" customHeight="1">
      <c r="A12" s="59" t="s">
        <v>29</v>
      </c>
      <c r="B12" s="27">
        <v>153</v>
      </c>
      <c r="C12" s="27">
        <v>159</v>
      </c>
      <c r="D12" s="27">
        <v>165</v>
      </c>
      <c r="E12" s="61">
        <v>148</v>
      </c>
      <c r="F12" s="55"/>
      <c r="J12" s="62">
        <v>16</v>
      </c>
      <c r="K12" s="63">
        <v>1089</v>
      </c>
      <c r="N12" s="28">
        <f>D12</f>
        <v>165</v>
      </c>
    </row>
    <row r="13" spans="1:15" ht="15" customHeight="1">
      <c r="A13" s="67" t="s">
        <v>129</v>
      </c>
      <c r="B13" s="68">
        <v>4420</v>
      </c>
      <c r="C13" s="68">
        <v>4492</v>
      </c>
      <c r="D13" s="68">
        <v>4104</v>
      </c>
      <c r="E13" s="69">
        <f>SUM(E8:E12)</f>
        <v>4301</v>
      </c>
      <c r="F13" s="55"/>
      <c r="G13" s="70" t="s">
        <v>30</v>
      </c>
      <c r="H13" s="71">
        <v>0.96225104214914314</v>
      </c>
      <c r="J13" s="62">
        <v>17</v>
      </c>
      <c r="K13" s="63">
        <v>1492</v>
      </c>
      <c r="N13" s="28">
        <f>D13</f>
        <v>4104</v>
      </c>
    </row>
    <row r="14" spans="1:15" ht="15" customHeight="1">
      <c r="A14" s="59" t="s">
        <v>147</v>
      </c>
      <c r="B14" s="60">
        <v>11</v>
      </c>
      <c r="C14" s="60">
        <v>8</v>
      </c>
      <c r="D14" s="60">
        <v>13</v>
      </c>
      <c r="E14" s="61">
        <f>G60</f>
        <v>17</v>
      </c>
      <c r="F14" s="55"/>
      <c r="G14" s="72" t="s">
        <v>31</v>
      </c>
      <c r="H14" s="73">
        <v>3.7748957850856878E-2</v>
      </c>
      <c r="I14" s="74"/>
      <c r="J14" s="62">
        <v>18</v>
      </c>
      <c r="K14" s="63">
        <v>775</v>
      </c>
      <c r="N14" s="28">
        <f>D15</f>
        <v>4117</v>
      </c>
      <c r="O14" s="28">
        <f>D14</f>
        <v>13</v>
      </c>
    </row>
    <row r="15" spans="1:15" ht="15" customHeight="1">
      <c r="A15" s="67" t="s">
        <v>130</v>
      </c>
      <c r="B15" s="68">
        <v>4431</v>
      </c>
      <c r="C15" s="68">
        <v>4500</v>
      </c>
      <c r="D15" s="68">
        <v>4117</v>
      </c>
      <c r="E15" s="69">
        <f t="shared" ref="E15" si="1">E14+E13</f>
        <v>4318</v>
      </c>
      <c r="F15" s="55"/>
      <c r="I15" s="51"/>
      <c r="J15" s="62">
        <v>19</v>
      </c>
      <c r="K15" s="63">
        <v>104</v>
      </c>
      <c r="O15" s="28" t="e">
        <f>#REF!</f>
        <v>#REF!</v>
      </c>
    </row>
    <row r="16" spans="1:15" ht="15" customHeight="1">
      <c r="A16" s="75" t="s">
        <v>153</v>
      </c>
      <c r="B16" s="76">
        <v>15188</v>
      </c>
      <c r="C16" s="76">
        <v>14842</v>
      </c>
      <c r="D16" s="76">
        <v>14210</v>
      </c>
      <c r="E16" s="77">
        <f>[1]Atendidos!D22</f>
        <v>4548</v>
      </c>
      <c r="F16" s="51"/>
      <c r="I16" s="51"/>
      <c r="J16" s="62">
        <v>20</v>
      </c>
      <c r="K16" s="63">
        <v>24</v>
      </c>
    </row>
    <row r="17" spans="1:21" ht="17.25">
      <c r="A17" s="50"/>
      <c r="B17" s="51"/>
      <c r="C17" s="51"/>
      <c r="D17" s="51"/>
      <c r="E17" s="51"/>
      <c r="F17" s="51"/>
      <c r="I17" s="51"/>
      <c r="J17" s="78" t="s">
        <v>93</v>
      </c>
      <c r="K17" s="79">
        <v>0</v>
      </c>
    </row>
    <row r="18" spans="1:21" ht="15" customHeight="1">
      <c r="A18" s="50"/>
      <c r="B18" s="51"/>
      <c r="C18" s="51"/>
      <c r="D18" s="51"/>
      <c r="E18" s="51"/>
      <c r="F18" s="51"/>
      <c r="I18" s="51"/>
    </row>
    <row r="19" spans="1:21" ht="15">
      <c r="A19" s="80" t="s">
        <v>0</v>
      </c>
      <c r="B19" s="81" t="s">
        <v>32</v>
      </c>
      <c r="C19" s="82"/>
      <c r="D19"/>
      <c r="E19"/>
      <c r="F19" s="56" t="s">
        <v>121</v>
      </c>
      <c r="G19" s="83" t="s">
        <v>122</v>
      </c>
      <c r="H19" s="84"/>
      <c r="I19" s="83" t="s">
        <v>123</v>
      </c>
      <c r="J19" s="84"/>
      <c r="K19" s="85" t="s">
        <v>124</v>
      </c>
    </row>
    <row r="20" spans="1:21" ht="15" customHeight="1">
      <c r="A20" s="86" t="s">
        <v>33</v>
      </c>
      <c r="B20" s="87">
        <v>1807</v>
      </c>
      <c r="C20" s="88">
        <f t="shared" ref="C20:C30" si="2">B20/SUM($B$20:$B$30)</f>
        <v>0.41848077813802687</v>
      </c>
      <c r="D20" s="89"/>
      <c r="E20" s="89"/>
      <c r="F20" s="90"/>
      <c r="G20" s="90"/>
      <c r="H20" s="91"/>
      <c r="I20" s="90"/>
      <c r="J20" s="91"/>
      <c r="K20" s="91"/>
      <c r="R20" s="29"/>
      <c r="S20" s="29"/>
      <c r="T20" s="29"/>
      <c r="U20" s="29"/>
    </row>
    <row r="21" spans="1:21" ht="15" customHeight="1">
      <c r="A21" s="86" t="s">
        <v>35</v>
      </c>
      <c r="B21" s="87">
        <v>1395</v>
      </c>
      <c r="C21" s="88">
        <f t="shared" si="2"/>
        <v>0.32306623436776283</v>
      </c>
      <c r="D21" s="89"/>
      <c r="E21" s="89"/>
      <c r="F21" s="92" t="s">
        <v>34</v>
      </c>
      <c r="G21" s="93">
        <f>$E$15*H21</f>
        <v>979</v>
      </c>
      <c r="H21" s="94">
        <v>0.22672533580361279</v>
      </c>
      <c r="I21" s="93">
        <f>$E$15*J21</f>
        <v>1097</v>
      </c>
      <c r="J21" s="95">
        <v>0.25405280222325149</v>
      </c>
      <c r="K21" s="96">
        <v>27</v>
      </c>
    </row>
    <row r="22" spans="1:21" ht="15" customHeight="1">
      <c r="A22" s="86" t="s">
        <v>36</v>
      </c>
      <c r="B22" s="87">
        <v>238</v>
      </c>
      <c r="C22" s="88">
        <f t="shared" si="2"/>
        <v>5.5118110236220472E-2</v>
      </c>
      <c r="D22" s="89"/>
      <c r="E22" s="89"/>
      <c r="F22" s="92" t="s">
        <v>125</v>
      </c>
      <c r="G22" s="93">
        <f t="shared" ref="G22:I26" si="3">$E$15*H22</f>
        <v>592</v>
      </c>
      <c r="H22" s="94">
        <v>0.13710050949513664</v>
      </c>
      <c r="I22" s="93">
        <f t="shared" si="3"/>
        <v>712</v>
      </c>
      <c r="J22" s="95">
        <v>0.16489115331171839</v>
      </c>
      <c r="K22" s="96">
        <v>16</v>
      </c>
    </row>
    <row r="23" spans="1:21" ht="15" customHeight="1">
      <c r="A23" s="86" t="s">
        <v>38</v>
      </c>
      <c r="B23" s="87">
        <v>141</v>
      </c>
      <c r="C23" s="88">
        <f t="shared" si="2"/>
        <v>3.2654006484483557E-2</v>
      </c>
      <c r="D23" s="89"/>
      <c r="E23" s="89"/>
      <c r="F23" s="92" t="s">
        <v>37</v>
      </c>
      <c r="G23" s="93">
        <f t="shared" si="3"/>
        <v>2400</v>
      </c>
      <c r="H23" s="94">
        <v>0.55581287633163501</v>
      </c>
      <c r="I23" s="93">
        <f t="shared" si="3"/>
        <v>2186</v>
      </c>
      <c r="J23" s="95">
        <v>0.50625289485873093</v>
      </c>
      <c r="K23" s="96">
        <v>46</v>
      </c>
    </row>
    <row r="24" spans="1:21" ht="15" customHeight="1">
      <c r="A24" s="86" t="s">
        <v>40</v>
      </c>
      <c r="B24" s="87">
        <v>108</v>
      </c>
      <c r="C24" s="88">
        <f t="shared" si="2"/>
        <v>2.5011579434923575E-2</v>
      </c>
      <c r="D24" s="89"/>
      <c r="E24" s="89"/>
      <c r="F24" s="92" t="s">
        <v>39</v>
      </c>
      <c r="G24" s="93">
        <f t="shared" si="3"/>
        <v>308</v>
      </c>
      <c r="H24" s="94">
        <v>7.1329319129226493E-2</v>
      </c>
      <c r="I24" s="93">
        <f t="shared" si="3"/>
        <v>323</v>
      </c>
      <c r="J24" s="95">
        <v>7.4803149606299218E-2</v>
      </c>
      <c r="K24" s="96">
        <v>7</v>
      </c>
    </row>
    <row r="25" spans="1:21" ht="15" customHeight="1">
      <c r="A25" s="86" t="s">
        <v>45</v>
      </c>
      <c r="B25" s="87">
        <v>91</v>
      </c>
      <c r="C25" s="88">
        <f t="shared" si="2"/>
        <v>2.1074571560907827E-2</v>
      </c>
      <c r="D25" s="89"/>
      <c r="E25" s="89"/>
      <c r="F25" s="92" t="s">
        <v>126</v>
      </c>
      <c r="G25" s="93">
        <f t="shared" si="3"/>
        <v>16</v>
      </c>
      <c r="H25" s="94">
        <v>3.7054191755442334E-3</v>
      </c>
      <c r="I25" s="97"/>
      <c r="J25" s="91"/>
      <c r="K25" s="96"/>
    </row>
    <row r="26" spans="1:21" ht="15" customHeight="1">
      <c r="A26" s="86" t="s">
        <v>43</v>
      </c>
      <c r="B26" s="87">
        <v>67</v>
      </c>
      <c r="C26" s="88">
        <f t="shared" si="2"/>
        <v>1.5516442797591477E-2</v>
      </c>
      <c r="D26" s="89"/>
      <c r="E26" s="89"/>
      <c r="F26" s="92" t="s">
        <v>42</v>
      </c>
      <c r="G26" s="93">
        <f t="shared" si="3"/>
        <v>23</v>
      </c>
      <c r="H26" s="94">
        <v>5.3265400648448355E-3</v>
      </c>
      <c r="I26" s="97"/>
      <c r="J26" s="91"/>
      <c r="K26" s="96"/>
    </row>
    <row r="27" spans="1:21" ht="15" customHeight="1">
      <c r="A27" s="86" t="s">
        <v>92</v>
      </c>
      <c r="B27" s="87">
        <v>61</v>
      </c>
      <c r="C27" s="88">
        <f t="shared" si="2"/>
        <v>1.412691060676239E-2</v>
      </c>
      <c r="D27" s="89"/>
      <c r="E27" s="89"/>
      <c r="F27" s="59"/>
      <c r="G27" s="59"/>
      <c r="H27" s="91"/>
      <c r="I27" s="59"/>
      <c r="J27" s="98"/>
      <c r="K27" s="98"/>
    </row>
    <row r="28" spans="1:21" ht="15" customHeight="1">
      <c r="A28" s="86" t="s">
        <v>41</v>
      </c>
      <c r="B28" s="87">
        <v>51</v>
      </c>
      <c r="C28" s="88">
        <f t="shared" si="2"/>
        <v>1.1811023622047244E-2</v>
      </c>
      <c r="D28" s="89"/>
      <c r="E28" s="89"/>
      <c r="F28" s="99" t="s">
        <v>15</v>
      </c>
      <c r="G28" s="99">
        <f>SUM(G20:G27)</f>
        <v>4318</v>
      </c>
      <c r="H28" s="100">
        <f>SUM(H21:H27)</f>
        <v>0.99999999999999989</v>
      </c>
      <c r="I28" s="99">
        <f t="shared" ref="I28:J28" si="4">SUM(I20:I27)</f>
        <v>4318</v>
      </c>
      <c r="J28" s="100">
        <f t="shared" si="4"/>
        <v>1</v>
      </c>
      <c r="K28" s="101">
        <v>96</v>
      </c>
    </row>
    <row r="29" spans="1:21" ht="15" customHeight="1">
      <c r="A29" s="86" t="s">
        <v>44</v>
      </c>
      <c r="B29" s="87">
        <v>39</v>
      </c>
      <c r="C29" s="88">
        <f t="shared" si="2"/>
        <v>9.0319592403890689E-3</v>
      </c>
      <c r="D29" s="89"/>
      <c r="E29"/>
      <c r="F29"/>
      <c r="G29"/>
      <c r="H29"/>
      <c r="I29"/>
      <c r="J29"/>
      <c r="K29"/>
    </row>
    <row r="30" spans="1:21" ht="15" customHeight="1">
      <c r="A30" s="102" t="s">
        <v>46</v>
      </c>
      <c r="B30" s="103">
        <f>E15-SUM(B20:B29)</f>
        <v>320</v>
      </c>
      <c r="C30" s="104">
        <f t="shared" si="2"/>
        <v>7.4108383510884668E-2</v>
      </c>
      <c r="D30" s="89"/>
      <c r="E30" s="89"/>
      <c r="F30"/>
      <c r="G30"/>
      <c r="H30"/>
      <c r="I30"/>
      <c r="J30"/>
      <c r="K30"/>
    </row>
    <row r="31" spans="1:21" ht="15">
      <c r="A31" s="105"/>
      <c r="B31" s="87"/>
      <c r="C31" s="89"/>
      <c r="D31" s="105"/>
      <c r="E31" s="106"/>
      <c r="F31" s="106"/>
      <c r="G31" s="106"/>
      <c r="H31" s="107"/>
    </row>
    <row r="32" spans="1:21" ht="30">
      <c r="A32" s="108" t="s">
        <v>47</v>
      </c>
      <c r="B32" s="109"/>
      <c r="C32" s="109"/>
      <c r="D32" s="109"/>
      <c r="E32" s="110" t="s">
        <v>21</v>
      </c>
      <c r="G32" s="111" t="s">
        <v>48</v>
      </c>
      <c r="H32" s="112"/>
      <c r="I32" s="113" t="s">
        <v>49</v>
      </c>
      <c r="J32" s="113" t="s">
        <v>50</v>
      </c>
      <c r="K32" s="114" t="s">
        <v>51</v>
      </c>
    </row>
    <row r="33" spans="1:11" ht="15" customHeight="1">
      <c r="A33" s="115"/>
      <c r="B33" s="116"/>
      <c r="C33" s="116"/>
      <c r="D33" s="116"/>
      <c r="E33" s="98"/>
      <c r="G33" s="117"/>
      <c r="H33" s="22"/>
      <c r="I33" s="118"/>
      <c r="J33" s="118"/>
      <c r="K33" s="119"/>
    </row>
    <row r="34" spans="1:11" ht="15" customHeight="1">
      <c r="A34" s="115" t="s">
        <v>128</v>
      </c>
      <c r="B34" s="116"/>
      <c r="C34" s="116"/>
      <c r="D34" s="116"/>
      <c r="E34" s="98">
        <v>1</v>
      </c>
      <c r="G34" s="117"/>
      <c r="H34" s="22"/>
      <c r="I34" s="118"/>
      <c r="J34" s="118"/>
      <c r="K34" s="119"/>
    </row>
    <row r="35" spans="1:11" ht="15" customHeight="1">
      <c r="A35" s="115" t="s">
        <v>53</v>
      </c>
      <c r="B35" s="116"/>
      <c r="C35" s="116"/>
      <c r="D35" s="116"/>
      <c r="E35" s="98">
        <v>2</v>
      </c>
      <c r="G35" s="117" t="s">
        <v>132</v>
      </c>
      <c r="H35" s="22"/>
      <c r="I35" s="118">
        <f>'[1]Ocupação Regional'!G10</f>
        <v>1195</v>
      </c>
      <c r="J35" s="118">
        <f>'[1]Ocupação Regional'!H10</f>
        <v>1789</v>
      </c>
      <c r="K35" s="119">
        <f t="shared" ref="K35:K43" si="5">I35/J35</f>
        <v>0.66797093348239245</v>
      </c>
    </row>
    <row r="36" spans="1:11" ht="15.75" customHeight="1">
      <c r="A36" s="115" t="s">
        <v>55</v>
      </c>
      <c r="B36" s="116"/>
      <c r="C36" s="116"/>
      <c r="D36" s="116"/>
      <c r="E36" s="98">
        <v>9</v>
      </c>
      <c r="G36" s="117" t="s">
        <v>52</v>
      </c>
      <c r="H36" s="22"/>
      <c r="I36" s="118">
        <f>'[1]Ocupação Regional'!G11</f>
        <v>466</v>
      </c>
      <c r="J36" s="118">
        <f>'[1]Ocupação Regional'!H11</f>
        <v>662</v>
      </c>
      <c r="K36" s="119">
        <f t="shared" si="5"/>
        <v>0.70392749244712993</v>
      </c>
    </row>
    <row r="37" spans="1:11" ht="15" customHeight="1">
      <c r="A37" s="115" t="s">
        <v>56</v>
      </c>
      <c r="B37" s="116"/>
      <c r="C37" s="116"/>
      <c r="D37" s="116"/>
      <c r="E37" s="98">
        <v>18</v>
      </c>
      <c r="G37" s="117" t="s">
        <v>54</v>
      </c>
      <c r="H37" s="22"/>
      <c r="I37" s="118">
        <f>'[1]Ocupação Regional'!G12</f>
        <v>617</v>
      </c>
      <c r="J37" s="118">
        <f>'[1]Ocupação Regional'!H12</f>
        <v>755</v>
      </c>
      <c r="K37" s="119">
        <f t="shared" si="5"/>
        <v>0.81721854304635766</v>
      </c>
    </row>
    <row r="38" spans="1:11" ht="15" customHeight="1">
      <c r="A38" s="115" t="s">
        <v>57</v>
      </c>
      <c r="B38" s="116"/>
      <c r="C38" s="116"/>
      <c r="D38" s="116"/>
      <c r="E38" s="98">
        <v>49</v>
      </c>
      <c r="G38" s="117" t="s">
        <v>58</v>
      </c>
      <c r="H38" s="22"/>
      <c r="I38" s="118">
        <f>'[1]Ocupação Regional'!G13</f>
        <v>498</v>
      </c>
      <c r="J38" s="118">
        <f>'[1]Ocupação Regional'!H13</f>
        <v>640</v>
      </c>
      <c r="K38" s="119">
        <f t="shared" si="5"/>
        <v>0.77812499999999996</v>
      </c>
    </row>
    <row r="39" spans="1:11" ht="15" customHeight="1">
      <c r="A39" s="115" t="s">
        <v>59</v>
      </c>
      <c r="B39" s="116"/>
      <c r="C39" s="116"/>
      <c r="D39" s="116"/>
      <c r="E39" s="98">
        <v>3</v>
      </c>
      <c r="G39" s="117" t="s">
        <v>60</v>
      </c>
      <c r="H39" s="22"/>
      <c r="I39" s="118">
        <f>'[1]Ocupação Regional'!G14</f>
        <v>479</v>
      </c>
      <c r="J39" s="118">
        <f>'[1]Ocupação Regional'!H14</f>
        <v>608</v>
      </c>
      <c r="K39" s="119">
        <f t="shared" si="5"/>
        <v>0.78782894736842102</v>
      </c>
    </row>
    <row r="40" spans="1:11" ht="15" customHeight="1">
      <c r="A40" s="115" t="s">
        <v>61</v>
      </c>
      <c r="B40" s="116"/>
      <c r="C40" s="116"/>
      <c r="D40" s="116"/>
      <c r="E40" s="98">
        <v>3</v>
      </c>
      <c r="G40" s="117" t="s">
        <v>62</v>
      </c>
      <c r="H40" s="22"/>
      <c r="I40" s="118">
        <f>'[1]Ocupação Regional'!G15</f>
        <v>569</v>
      </c>
      <c r="J40" s="120">
        <f>'[1]Ocupação Regional'!H15</f>
        <v>722</v>
      </c>
      <c r="K40" s="119">
        <f t="shared" si="5"/>
        <v>0.7880886426592798</v>
      </c>
    </row>
    <row r="41" spans="1:11" ht="15" customHeight="1">
      <c r="A41" s="115" t="s">
        <v>63</v>
      </c>
      <c r="B41" s="116"/>
      <c r="C41" s="116"/>
      <c r="D41" s="116"/>
      <c r="E41" s="98">
        <v>1</v>
      </c>
      <c r="G41" s="117" t="s">
        <v>64</v>
      </c>
      <c r="H41" s="22"/>
      <c r="I41" s="118">
        <f>'[1]Ocupação Regional'!G16</f>
        <v>494</v>
      </c>
      <c r="J41" s="118">
        <f>'[1]Ocupação Regional'!H16</f>
        <v>650</v>
      </c>
      <c r="K41" s="119">
        <f t="shared" si="5"/>
        <v>0.76</v>
      </c>
    </row>
    <row r="42" spans="1:11" ht="15" customHeight="1">
      <c r="A42" s="115" t="s">
        <v>65</v>
      </c>
      <c r="B42" s="116"/>
      <c r="C42" s="116"/>
      <c r="D42" s="116"/>
      <c r="E42" s="98">
        <v>10</v>
      </c>
      <c r="G42" s="117"/>
      <c r="H42" s="22"/>
      <c r="I42" s="118"/>
      <c r="J42" s="118"/>
      <c r="K42" s="119"/>
    </row>
    <row r="43" spans="1:11" ht="29.25" customHeight="1">
      <c r="A43" s="121" t="str">
        <f>"TOTAL (distribuidos em 41 municípios, incluindo a Capital)
 sendo que "&amp;COUNTIF('[1]Ocupação por Centro'!C:C,"COMPARTILHADA") &amp;" centros de atendimento são gestão compartilhada."</f>
        <v>TOTAL (distribuidos em 41 municípios, incluindo a Capital)
 sendo que 0 centros de atendimento são gestão compartilhada.</v>
      </c>
      <c r="B43" s="122"/>
      <c r="C43" s="122"/>
      <c r="D43" s="122"/>
      <c r="E43" s="123">
        <v>96</v>
      </c>
      <c r="G43" s="124" t="s">
        <v>66</v>
      </c>
      <c r="H43" s="125"/>
      <c r="I43" s="126">
        <f>SUM(I34:I42)</f>
        <v>4318</v>
      </c>
      <c r="J43" s="126">
        <f>SUM(J34:J42)</f>
        <v>5826</v>
      </c>
      <c r="K43" s="127">
        <f t="shared" si="5"/>
        <v>0.74116031582560937</v>
      </c>
    </row>
    <row r="44" spans="1:11" ht="18" customHeight="1"/>
    <row r="45" spans="1:11" ht="45">
      <c r="A45" s="128" t="s">
        <v>67</v>
      </c>
      <c r="B45" s="129" t="s">
        <v>154</v>
      </c>
      <c r="C45" s="129" t="s">
        <v>68</v>
      </c>
      <c r="D45" s="129" t="s">
        <v>155</v>
      </c>
      <c r="E45" s="129" t="s">
        <v>69</v>
      </c>
      <c r="F45" s="129" t="s">
        <v>70</v>
      </c>
      <c r="G45" s="129" t="s">
        <v>15</v>
      </c>
      <c r="H45" s="110" t="s">
        <v>71</v>
      </c>
      <c r="I45"/>
      <c r="J45" s="52" t="s">
        <v>156</v>
      </c>
      <c r="K45" s="110" t="s">
        <v>9</v>
      </c>
    </row>
    <row r="46" spans="1:11" ht="15">
      <c r="A46" s="90" t="s">
        <v>72</v>
      </c>
      <c r="B46" s="130">
        <v>0</v>
      </c>
      <c r="C46" s="130">
        <v>1</v>
      </c>
      <c r="D46" s="130">
        <v>0</v>
      </c>
      <c r="E46" s="130">
        <v>8</v>
      </c>
      <c r="F46" s="131">
        <v>0</v>
      </c>
      <c r="G46" s="130">
        <v>9</v>
      </c>
      <c r="H46" s="132">
        <f t="shared" ref="H46:H51" si="6">G46/$G$52</f>
        <v>2.0842982862436313E-3</v>
      </c>
      <c r="I46"/>
      <c r="J46" s="30" t="s">
        <v>73</v>
      </c>
      <c r="K46" s="91">
        <v>73</v>
      </c>
    </row>
    <row r="47" spans="1:11" ht="15">
      <c r="A47" s="90" t="s">
        <v>74</v>
      </c>
      <c r="B47" s="130">
        <v>24</v>
      </c>
      <c r="C47" s="130">
        <v>172</v>
      </c>
      <c r="D47" s="130">
        <v>13</v>
      </c>
      <c r="E47" s="130">
        <v>956</v>
      </c>
      <c r="F47" s="131">
        <v>49</v>
      </c>
      <c r="G47" s="130">
        <v>1214</v>
      </c>
      <c r="H47" s="132">
        <f t="shared" si="6"/>
        <v>0.28114867994441872</v>
      </c>
      <c r="I47"/>
      <c r="J47" s="30" t="s">
        <v>75</v>
      </c>
      <c r="K47" s="91">
        <v>1772</v>
      </c>
    </row>
    <row r="48" spans="1:11" ht="15">
      <c r="A48" s="90" t="s">
        <v>76</v>
      </c>
      <c r="B48" s="130">
        <v>0</v>
      </c>
      <c r="C48" s="130">
        <v>2</v>
      </c>
      <c r="D48" s="130">
        <v>0</v>
      </c>
      <c r="E48" s="130">
        <v>2</v>
      </c>
      <c r="F48" s="131">
        <v>0</v>
      </c>
      <c r="G48" s="130">
        <v>4</v>
      </c>
      <c r="H48" s="132">
        <f t="shared" si="6"/>
        <v>9.2635479388605835E-4</v>
      </c>
      <c r="I48"/>
      <c r="J48" s="30" t="s">
        <v>77</v>
      </c>
      <c r="K48" s="91">
        <v>2171</v>
      </c>
    </row>
    <row r="49" spans="1:11" ht="15">
      <c r="A49" s="90" t="s">
        <v>78</v>
      </c>
      <c r="B49" s="130">
        <v>30</v>
      </c>
      <c r="C49" s="130">
        <v>357</v>
      </c>
      <c r="D49" s="130">
        <v>52</v>
      </c>
      <c r="E49" s="130">
        <v>1963</v>
      </c>
      <c r="F49" s="131">
        <v>80</v>
      </c>
      <c r="G49" s="130">
        <v>2482</v>
      </c>
      <c r="H49" s="132">
        <f t="shared" si="6"/>
        <v>0.57480314960629919</v>
      </c>
      <c r="I49"/>
      <c r="J49" s="30" t="s">
        <v>79</v>
      </c>
      <c r="K49" s="91">
        <v>61</v>
      </c>
    </row>
    <row r="50" spans="1:11" ht="15">
      <c r="A50" s="90" t="s">
        <v>80</v>
      </c>
      <c r="B50" s="130">
        <v>4</v>
      </c>
      <c r="C50" s="130">
        <v>97</v>
      </c>
      <c r="D50" s="130">
        <v>14</v>
      </c>
      <c r="E50" s="130">
        <v>468</v>
      </c>
      <c r="F50" s="131">
        <v>24</v>
      </c>
      <c r="G50" s="130">
        <v>607</v>
      </c>
      <c r="H50" s="132">
        <f t="shared" si="6"/>
        <v>0.14057433997220936</v>
      </c>
      <c r="I50"/>
      <c r="J50" s="31" t="s">
        <v>81</v>
      </c>
      <c r="K50" s="91">
        <v>6</v>
      </c>
    </row>
    <row r="51" spans="1:11" ht="15">
      <c r="A51" s="90" t="s">
        <v>82</v>
      </c>
      <c r="B51" s="130">
        <v>2</v>
      </c>
      <c r="C51" s="130">
        <v>0</v>
      </c>
      <c r="D51" s="130">
        <v>0</v>
      </c>
      <c r="E51" s="130">
        <v>0</v>
      </c>
      <c r="F51" s="131">
        <v>0</v>
      </c>
      <c r="G51" s="130">
        <v>2</v>
      </c>
      <c r="H51" s="132">
        <f t="shared" si="6"/>
        <v>4.6317739694302917E-4</v>
      </c>
      <c r="I51"/>
      <c r="J51" s="31" t="s">
        <v>83</v>
      </c>
      <c r="K51" s="91">
        <v>235</v>
      </c>
    </row>
    <row r="52" spans="1:11" ht="15">
      <c r="A52" s="133" t="s">
        <v>84</v>
      </c>
      <c r="B52" s="134">
        <f t="shared" ref="B52:G52" si="7">SUM(B46:B51)</f>
        <v>60</v>
      </c>
      <c r="C52" s="134">
        <f t="shared" si="7"/>
        <v>629</v>
      </c>
      <c r="D52" s="134">
        <f t="shared" si="7"/>
        <v>79</v>
      </c>
      <c r="E52" s="134">
        <f t="shared" si="7"/>
        <v>3397</v>
      </c>
      <c r="F52" s="134">
        <f t="shared" si="7"/>
        <v>153</v>
      </c>
      <c r="G52" s="134">
        <f t="shared" si="7"/>
        <v>4318</v>
      </c>
      <c r="H52" s="135"/>
      <c r="I52"/>
      <c r="J52" s="133" t="s">
        <v>9</v>
      </c>
      <c r="K52" s="135">
        <f>SUM(K46:K51)</f>
        <v>4318</v>
      </c>
    </row>
    <row r="53" spans="1:11" ht="15">
      <c r="A53" s="136"/>
      <c r="I53"/>
    </row>
    <row r="54" spans="1:11" ht="45">
      <c r="A54" s="128" t="s">
        <v>85</v>
      </c>
      <c r="B54" s="129" t="s">
        <v>154</v>
      </c>
      <c r="C54" s="129" t="s">
        <v>68</v>
      </c>
      <c r="D54" s="129" t="s">
        <v>155</v>
      </c>
      <c r="E54" s="129" t="s">
        <v>69</v>
      </c>
      <c r="F54" s="129" t="s">
        <v>70</v>
      </c>
      <c r="G54" s="129" t="s">
        <v>15</v>
      </c>
      <c r="H54" s="110" t="s">
        <v>86</v>
      </c>
      <c r="J54"/>
      <c r="K54"/>
    </row>
    <row r="55" spans="1:11" ht="15">
      <c r="A55" s="90" t="s">
        <v>87</v>
      </c>
      <c r="B55" s="130">
        <v>0</v>
      </c>
      <c r="C55" s="130">
        <v>0</v>
      </c>
      <c r="D55" s="130">
        <v>0</v>
      </c>
      <c r="E55" s="130">
        <v>3</v>
      </c>
      <c r="F55" s="131">
        <v>0</v>
      </c>
      <c r="G55" s="130">
        <f>SUM(B55:F55)</f>
        <v>3</v>
      </c>
      <c r="H55" s="132">
        <f>G55/$G$60</f>
        <v>0.17647058823529413</v>
      </c>
      <c r="J55"/>
      <c r="K55"/>
    </row>
    <row r="56" spans="1:11" ht="15">
      <c r="A56" s="90" t="s">
        <v>88</v>
      </c>
      <c r="B56" s="130">
        <v>0</v>
      </c>
      <c r="C56" s="130">
        <v>0</v>
      </c>
      <c r="D56" s="130">
        <v>0</v>
      </c>
      <c r="E56" s="130">
        <v>0</v>
      </c>
      <c r="F56" s="131">
        <v>2</v>
      </c>
      <c r="G56" s="130">
        <f t="shared" ref="G56:G59" si="8">SUM(B56:F56)</f>
        <v>2</v>
      </c>
      <c r="H56" s="132">
        <f>G56/$G$60</f>
        <v>0.11764705882352941</v>
      </c>
      <c r="J56"/>
      <c r="K56"/>
    </row>
    <row r="57" spans="1:11" ht="15">
      <c r="A57" s="90" t="s">
        <v>89</v>
      </c>
      <c r="B57" s="130">
        <v>0</v>
      </c>
      <c r="C57" s="130">
        <v>0</v>
      </c>
      <c r="D57" s="130">
        <v>0</v>
      </c>
      <c r="E57" s="130">
        <v>0</v>
      </c>
      <c r="F57" s="131">
        <v>0</v>
      </c>
      <c r="G57" s="130">
        <f t="shared" si="8"/>
        <v>0</v>
      </c>
      <c r="H57" s="132">
        <f>G57/$G$60</f>
        <v>0</v>
      </c>
      <c r="J57"/>
      <c r="K57"/>
    </row>
    <row r="58" spans="1:11" ht="15">
      <c r="A58" s="90" t="s">
        <v>90</v>
      </c>
      <c r="B58" s="130">
        <v>3</v>
      </c>
      <c r="C58" s="130">
        <v>0</v>
      </c>
      <c r="D58" s="130">
        <v>0</v>
      </c>
      <c r="E58" s="130">
        <v>4</v>
      </c>
      <c r="F58" s="131">
        <v>1</v>
      </c>
      <c r="G58" s="130">
        <f t="shared" si="8"/>
        <v>8</v>
      </c>
      <c r="H58" s="132">
        <f>G58/$G$60</f>
        <v>0.47058823529411764</v>
      </c>
      <c r="J58"/>
      <c r="K58"/>
    </row>
    <row r="59" spans="1:11" ht="15">
      <c r="A59" s="90" t="s">
        <v>91</v>
      </c>
      <c r="B59" s="130">
        <v>0</v>
      </c>
      <c r="C59" s="130">
        <v>0</v>
      </c>
      <c r="D59" s="130">
        <v>0</v>
      </c>
      <c r="E59" s="130">
        <v>2</v>
      </c>
      <c r="F59" s="131">
        <v>2</v>
      </c>
      <c r="G59" s="130">
        <f t="shared" si="8"/>
        <v>4</v>
      </c>
      <c r="H59" s="132">
        <f>G59/$G$60</f>
        <v>0.23529411764705882</v>
      </c>
      <c r="J59"/>
      <c r="K59"/>
    </row>
    <row r="60" spans="1:11" ht="15">
      <c r="A60" s="133" t="s">
        <v>84</v>
      </c>
      <c r="B60" s="134">
        <f t="shared" ref="B60:G60" si="9">SUM(B55:B59)</f>
        <v>3</v>
      </c>
      <c r="C60" s="134">
        <f t="shared" si="9"/>
        <v>0</v>
      </c>
      <c r="D60" s="134">
        <f t="shared" si="9"/>
        <v>0</v>
      </c>
      <c r="E60" s="134">
        <f t="shared" si="9"/>
        <v>9</v>
      </c>
      <c r="F60" s="134">
        <f t="shared" si="9"/>
        <v>5</v>
      </c>
      <c r="G60" s="134">
        <f t="shared" si="9"/>
        <v>17</v>
      </c>
      <c r="H60" s="135"/>
      <c r="J60"/>
      <c r="K60"/>
    </row>
  </sheetData>
  <mergeCells count="21">
    <mergeCell ref="A39:D39"/>
    <mergeCell ref="A40:D40"/>
    <mergeCell ref="A41:D41"/>
    <mergeCell ref="A33:D33"/>
    <mergeCell ref="B19:C19"/>
    <mergeCell ref="G19:H19"/>
    <mergeCell ref="I19:J19"/>
    <mergeCell ref="A32:D32"/>
    <mergeCell ref="G32:H32"/>
    <mergeCell ref="A1:K1"/>
    <mergeCell ref="A2:K2"/>
    <mergeCell ref="A3:K3"/>
    <mergeCell ref="A4:K4"/>
    <mergeCell ref="A5:K5"/>
    <mergeCell ref="A34:D34"/>
    <mergeCell ref="A35:D35"/>
    <mergeCell ref="A36:D36"/>
    <mergeCell ref="A37:D37"/>
    <mergeCell ref="A38:D38"/>
    <mergeCell ref="A43:D43"/>
    <mergeCell ref="A42:D42"/>
  </mergeCells>
  <conditionalFormatting sqref="C20:C31 D20:E28 D30:E30 D29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{69048E9A-7259-4048-93F2-33DA0B9F68D6}</x14:id>
        </ext>
      </extLst>
    </cfRule>
  </conditionalFormatting>
  <conditionalFormatting sqref="E33:E42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{998126FD-4B0C-41B7-B9F2-40CC9E258ADB}</x14:id>
        </ext>
      </extLst>
    </cfRule>
  </conditionalFormatting>
  <conditionalFormatting sqref="E34:E42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{D3D04A68-F20A-4C2A-9211-4EF48C71F25C}</x14:id>
        </ext>
      </extLst>
    </cfRule>
  </conditionalFormatting>
  <conditionalFormatting sqref="H13:H14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{6A3F6AFB-8D18-4CF5-80E9-62A60844EA29}</x14:id>
        </ext>
      </extLst>
    </cfRule>
  </conditionalFormatting>
  <conditionalFormatting sqref="H21:H2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{80A77163-DAF2-4000-B696-81B44D5D6709}</x14:id>
        </ext>
      </extLst>
    </cfRule>
  </conditionalFormatting>
  <conditionalFormatting sqref="H31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{4EF88F90-D2F5-4281-B62D-D55F5963E162}</x14:id>
        </ext>
      </extLst>
    </cfRule>
  </conditionalFormatting>
  <conditionalFormatting sqref="I33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{9C2EA1BC-2DB7-458F-9751-39CE2D63C77F}</x14:id>
        </ext>
      </extLst>
    </cfRule>
  </conditionalFormatting>
  <conditionalFormatting sqref="I34:I42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{A9BCBF5C-A7D7-4AE0-BF74-D6387C0B6F73}</x14:id>
        </ext>
      </extLst>
    </cfRule>
  </conditionalFormatting>
  <conditionalFormatting sqref="J21:J2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{5F3F20D2-F3E0-44B8-A2BA-B45DC2451FD0}</x14:id>
        </ext>
      </extLst>
    </cfRule>
  </conditionalFormatting>
  <conditionalFormatting sqref="K8:K17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{49A8751B-C44C-452E-9316-EA2B30895BBA}</x14:id>
        </ext>
      </extLst>
    </cfRule>
  </conditionalFormatting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048E9A-7259-4048-93F2-33DA0B9F68D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C20:C31 D20:E28 D30:E30 D29</xm:sqref>
        </x14:conditionalFormatting>
        <x14:conditionalFormatting xmlns:xm="http://schemas.microsoft.com/office/excel/2006/main">
          <x14:cfRule type="iconSet" priority="13" id="{E0A5C6A9-D10C-4A26-8897-6625AA4D8935}">
            <x14:iconSet iconSet="3Triangles">
              <x14:cfvo type="percent">
                <xm:f>0</xm:f>
              </x14:cfvo>
              <x14:cfvo type="num">
                <xm:f>$D$8</xm:f>
              </x14:cfvo>
              <x14:cfvo type="num" gte="0">
                <xm:f>$D$8</xm:f>
              </x14:cfvo>
            </x14:iconSet>
          </x14:cfRule>
          <xm:sqref>E8</xm:sqref>
        </x14:conditionalFormatting>
        <x14:conditionalFormatting xmlns:xm="http://schemas.microsoft.com/office/excel/2006/main">
          <x14:cfRule type="iconSet" priority="12" id="{4022ABBD-9A5B-4A87-8BDE-47A64BB758E3}">
            <x14:iconSet iconSet="3Triangles">
              <x14:cfvo type="percent">
                <xm:f>0</xm:f>
              </x14:cfvo>
              <x14:cfvo type="num">
                <xm:f>$D$9</xm:f>
              </x14:cfvo>
              <x14:cfvo type="num" gte="0">
                <xm:f>$D$9</xm:f>
              </x14:cfvo>
            </x14:iconSet>
          </x14:cfRule>
          <xm:sqref>E9</xm:sqref>
        </x14:conditionalFormatting>
        <x14:conditionalFormatting xmlns:xm="http://schemas.microsoft.com/office/excel/2006/main">
          <x14:cfRule type="iconSet" priority="11" id="{C95B5E13-D2F9-4FCC-8632-782B04A6285A}">
            <x14:iconSet iconSet="3Triangles">
              <x14:cfvo type="percent">
                <xm:f>0</xm:f>
              </x14:cfvo>
              <x14:cfvo type="num">
                <xm:f>$D$10</xm:f>
              </x14:cfvo>
              <x14:cfvo type="num" gte="0">
                <xm:f>$D$10</xm:f>
              </x14:cfvo>
            </x14:iconSet>
          </x14:cfRule>
          <xm:sqref>E10</xm:sqref>
        </x14:conditionalFormatting>
        <x14:conditionalFormatting xmlns:xm="http://schemas.microsoft.com/office/excel/2006/main">
          <x14:cfRule type="iconSet" priority="7" id="{D8551E2C-DC32-4DE2-8DB3-D46DE5CF02AC}">
            <x14:iconSet iconSet="3Triangles">
              <x14:cfvo type="percent">
                <xm:f>0</xm:f>
              </x14:cfvo>
              <x14:cfvo type="num">
                <xm:f>$D$11</xm:f>
              </x14:cfvo>
              <x14:cfvo type="num" gte="0">
                <xm:f>$D$11</xm:f>
              </x14:cfvo>
            </x14:iconSet>
          </x14:cfRule>
          <xm:sqref>E11</xm:sqref>
        </x14:conditionalFormatting>
        <x14:conditionalFormatting xmlns:xm="http://schemas.microsoft.com/office/excel/2006/main">
          <x14:cfRule type="iconSet" priority="6" id="{DCE432C7-EFF1-4377-9BA8-9078C10E1AF5}">
            <x14:iconSet iconSet="3Triangles">
              <x14:cfvo type="percent">
                <xm:f>0</xm:f>
              </x14:cfvo>
              <x14:cfvo type="num">
                <xm:f>$D$12</xm:f>
              </x14:cfvo>
              <x14:cfvo type="num" gte="0">
                <xm:f>$D$12</xm:f>
              </x14:cfvo>
            </x14:iconSet>
          </x14:cfRule>
          <xm:sqref>E12</xm:sqref>
        </x14:conditionalFormatting>
        <x14:conditionalFormatting xmlns:xm="http://schemas.microsoft.com/office/excel/2006/main">
          <x14:cfRule type="iconSet" priority="10" id="{40BE1025-C28E-402C-8D80-E56E33615728}">
            <x14:iconSet iconSet="3Triangles">
              <x14:cfvo type="percent">
                <xm:f>0</xm:f>
              </x14:cfvo>
              <x14:cfvo type="num">
                <xm:f>$D$13</xm:f>
              </x14:cfvo>
              <x14:cfvo type="num" gte="0">
                <xm:f>$D$13</xm:f>
              </x14:cfvo>
            </x14:iconSet>
          </x14:cfRule>
          <xm:sqref>E13</xm:sqref>
        </x14:conditionalFormatting>
        <x14:conditionalFormatting xmlns:xm="http://schemas.microsoft.com/office/excel/2006/main">
          <x14:cfRule type="iconSet" priority="9" id="{23ED03D2-5D9B-45E7-9D5F-74E54A9A401C}">
            <x14:iconSet iconSet="3Triangles">
              <x14:cfvo type="percent">
                <xm:f>0</xm:f>
              </x14:cfvo>
              <x14:cfvo type="num">
                <xm:f>$D$14</xm:f>
              </x14:cfvo>
              <x14:cfvo type="num" gte="0">
                <xm:f>$D$14</xm:f>
              </x14:cfvo>
            </x14:iconSet>
          </x14:cfRule>
          <xm:sqref>E14</xm:sqref>
        </x14:conditionalFormatting>
        <x14:conditionalFormatting xmlns:xm="http://schemas.microsoft.com/office/excel/2006/main">
          <x14:cfRule type="iconSet" priority="8" id="{D4AE3204-FAD1-43E2-B9C1-466DFA27EC28}">
            <x14:iconSet iconSet="3Triangles">
              <x14:cfvo type="percent">
                <xm:f>0</xm:f>
              </x14:cfvo>
              <x14:cfvo type="num">
                <xm:f>$D$15</xm:f>
              </x14:cfvo>
              <x14:cfvo type="num" gte="0">
                <xm:f>$D$15</xm:f>
              </x14:cfvo>
            </x14:iconSet>
          </x14:cfRule>
          <xm:sqref>E15</xm:sqref>
        </x14:conditionalFormatting>
        <x14:conditionalFormatting xmlns:xm="http://schemas.microsoft.com/office/excel/2006/main">
          <x14:cfRule type="dataBar" id="{998126FD-4B0C-41B7-B9F2-40CC9E258AD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E33:E42</xm:sqref>
        </x14:conditionalFormatting>
        <x14:conditionalFormatting xmlns:xm="http://schemas.microsoft.com/office/excel/2006/main">
          <x14:cfRule type="dataBar" id="{D3D04A68-F20A-4C2A-9211-4EF48C71F2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E34:E42</xm:sqref>
        </x14:conditionalFormatting>
        <x14:conditionalFormatting xmlns:xm="http://schemas.microsoft.com/office/excel/2006/main">
          <x14:cfRule type="dataBar" id="{6A3F6AFB-8D18-4CF5-80E9-62A60844EA2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H13:H14</xm:sqref>
        </x14:conditionalFormatting>
        <x14:conditionalFormatting xmlns:xm="http://schemas.microsoft.com/office/excel/2006/main">
          <x14:cfRule type="dataBar" id="{80A77163-DAF2-4000-B696-81B44D5D670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H21:H26</xm:sqref>
        </x14:conditionalFormatting>
        <x14:conditionalFormatting xmlns:xm="http://schemas.microsoft.com/office/excel/2006/main">
          <x14:cfRule type="dataBar" id="{4EF88F90-D2F5-4281-B62D-D55F5963E16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H31</xm:sqref>
        </x14:conditionalFormatting>
        <x14:conditionalFormatting xmlns:xm="http://schemas.microsoft.com/office/excel/2006/main">
          <x14:cfRule type="dataBar" id="{9C2EA1BC-2DB7-458F-9751-39CE2D63C77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I33</xm:sqref>
        </x14:conditionalFormatting>
        <x14:conditionalFormatting xmlns:xm="http://schemas.microsoft.com/office/excel/2006/main">
          <x14:cfRule type="dataBar" id="{A9BCBF5C-A7D7-4AE0-BF74-D6387C0B6F7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I34:I42</xm:sqref>
        </x14:conditionalFormatting>
        <x14:conditionalFormatting xmlns:xm="http://schemas.microsoft.com/office/excel/2006/main">
          <x14:cfRule type="dataBar" id="{5F3F20D2-F3E0-44B8-A2BA-B45DC2451FD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J21:J24</xm:sqref>
        </x14:conditionalFormatting>
        <x14:conditionalFormatting xmlns:xm="http://schemas.microsoft.com/office/excel/2006/main">
          <x14:cfRule type="dataBar" id="{49A8751B-C44C-452E-9316-EA2B30895BB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K8:K17</xm:sqref>
        </x14:conditionalFormatting>
        <x14:conditionalFormatting xmlns:xm="http://schemas.microsoft.com/office/excel/2006/main">
          <x14:cfRule type="iconSet" priority="4" id="{8CA52AE6-1450-4F4C-A1D2-AED7B1A833C7}">
            <x14:iconSet iconSet="3TrafficLights2" custom="1">
              <x14:cfvo type="percent">
                <xm:f>0</xm:f>
              </x14:cfvo>
              <x14:cfvo type="num">
                <xm:f>0.9</xm:f>
              </x14:cfvo>
              <x14:cfvo type="num">
                <xm:f>1</xm:f>
              </x14:cfvo>
              <x14:cfIcon iconSet="3TrafficLights2" iconId="2"/>
              <x14:cfIcon iconSet="3TrafficLights2" iconId="1"/>
              <x14:cfIcon iconSet="3TrafficLights2" iconId="0"/>
            </x14:iconSet>
          </x14:cfRule>
          <xm:sqref>K33</xm:sqref>
        </x14:conditionalFormatting>
        <x14:conditionalFormatting xmlns:xm="http://schemas.microsoft.com/office/excel/2006/main">
          <x14:cfRule type="iconSet" priority="31" id="{E305EFEA-3397-4770-B9FB-B66F42004E81}">
            <x14:iconSet iconSet="3TrafficLights2" custom="1">
              <x14:cfvo type="percent">
                <xm:f>0</xm:f>
              </x14:cfvo>
              <x14:cfvo type="num">
                <xm:f>0.9</xm:f>
              </x14:cfvo>
              <x14:cfvo type="num">
                <xm:f>1</xm:f>
              </x14:cfvo>
              <x14:cfIcon iconSet="3TrafficLights2" iconId="2"/>
              <x14:cfIcon iconSet="3TrafficLights2" iconId="1"/>
              <x14:cfIcon iconSet="3TrafficLights2" iconId="0"/>
            </x14:iconSet>
          </x14:cfRule>
          <xm:sqref>K34:K43</xm:sqref>
        </x14:conditionalFormatting>
        <x14:conditionalFormatting xmlns:xm="http://schemas.microsoft.com/office/excel/2006/main">
          <x14:cfRule type="iconSet" priority="21" id="{95BC4963-8439-4DCF-B6CB-C1E51A235DB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M8 I8</xm:sqref>
        </x14:conditionalFormatting>
        <x14:conditionalFormatting xmlns:xm="http://schemas.microsoft.com/office/excel/2006/main">
          <x14:cfRule type="iconSet" priority="20" id="{70C26A5A-4131-4EF2-9DB3-3F9E397793E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M9 I9</xm:sqref>
        </x14:conditionalFormatting>
        <x14:conditionalFormatting xmlns:xm="http://schemas.microsoft.com/office/excel/2006/main">
          <x14:cfRule type="iconSet" priority="19" id="{4FCAF24F-3E32-427B-9966-0DDE204C4EF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M10 I10</xm:sqref>
        </x14:conditionalFormatting>
        <x14:conditionalFormatting xmlns:xm="http://schemas.microsoft.com/office/excel/2006/main">
          <x14:cfRule type="iconSet" priority="17" id="{B4A15067-C298-46A5-8F82-FBCCF5A57E6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M11</xm:sqref>
        </x14:conditionalFormatting>
        <x14:conditionalFormatting xmlns:xm="http://schemas.microsoft.com/office/excel/2006/main">
          <x14:cfRule type="iconSet" priority="27" id="{EFF4C117-20EB-4D68-8F1D-B9A41BA053C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N8</xm:sqref>
        </x14:conditionalFormatting>
        <x14:conditionalFormatting xmlns:xm="http://schemas.microsoft.com/office/excel/2006/main">
          <x14:cfRule type="iconSet" priority="26" id="{B06F51AB-F367-4414-9EFD-C4418A765025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N9</xm:sqref>
        </x14:conditionalFormatting>
        <x14:conditionalFormatting xmlns:xm="http://schemas.microsoft.com/office/excel/2006/main">
          <x14:cfRule type="iconSet" priority="25" id="{20CE1B44-111A-4CCB-8C9D-9154A72C32E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N10</xm:sqref>
        </x14:conditionalFormatting>
        <x14:conditionalFormatting xmlns:xm="http://schemas.microsoft.com/office/excel/2006/main">
          <x14:cfRule type="iconSet" priority="15" id="{A3912054-1E69-4FA5-BD42-C3D924F0043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14:cfRule type="iconSet" priority="16" id="{38AAA9C8-9890-4F71-8C89-B15480BB64E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N11</xm:sqref>
        </x14:conditionalFormatting>
        <x14:conditionalFormatting xmlns:xm="http://schemas.microsoft.com/office/excel/2006/main">
          <x14:cfRule type="iconSet" priority="14" id="{0E059DE9-D14B-4ED7-B0BC-86DE06FE2CE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N12</xm:sqref>
        </x14:conditionalFormatting>
        <x14:conditionalFormatting xmlns:xm="http://schemas.microsoft.com/office/excel/2006/main">
          <x14:cfRule type="iconSet" priority="24" id="{2A888CF2-41C1-448D-B096-5A587FA756A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N13</xm:sqref>
        </x14:conditionalFormatting>
        <x14:conditionalFormatting xmlns:xm="http://schemas.microsoft.com/office/excel/2006/main">
          <x14:cfRule type="iconSet" priority="22" id="{6FCF415F-49E9-4EDB-BDEE-4D9C412A66A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N14</xm:sqref>
        </x14:conditionalFormatting>
        <x14:conditionalFormatting xmlns:xm="http://schemas.microsoft.com/office/excel/2006/main">
          <x14:cfRule type="iconSet" priority="23" id="{B7B44F1B-B49D-42F1-97AA-E6138F19873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O14</xm:sqref>
        </x14:conditionalFormatting>
        <x14:conditionalFormatting xmlns:xm="http://schemas.microsoft.com/office/excel/2006/main">
          <x14:cfRule type="iconSet" priority="18" id="{63323DB6-7010-4EE8-B5DA-FC2E00F9BB6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1"/>
  <sheetViews>
    <sheetView showGridLines="0" zoomScale="80" zoomScaleNormal="80" workbookViewId="0">
      <selection activeCell="A62" sqref="A62"/>
    </sheetView>
  </sheetViews>
  <sheetFormatPr defaultRowHeight="15"/>
  <cols>
    <col min="1" max="1" width="65.42578125" style="1" bestFit="1" customWidth="1"/>
    <col min="2" max="2" width="9.140625" style="4"/>
    <col min="3" max="3" width="11.140625" style="1" customWidth="1"/>
    <col min="4" max="4" width="11.5703125" style="1" customWidth="1"/>
    <col min="5" max="7" width="9.140625" style="1"/>
    <col min="8" max="8" width="9.140625" style="4"/>
    <col min="9" max="9" width="9.140625" style="1" customWidth="1"/>
    <col min="10" max="10" width="2.85546875" style="1" customWidth="1"/>
    <col min="11" max="11" width="10.7109375" style="1" customWidth="1"/>
    <col min="12" max="12" width="10.42578125" style="1" customWidth="1"/>
    <col min="13" max="16384" width="9.140625" style="1"/>
  </cols>
  <sheetData>
    <row r="1" spans="1:14" ht="17.2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>
      <c r="A2" s="33" t="s">
        <v>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8.75">
      <c r="A3" s="34" t="s">
        <v>136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7.25">
      <c r="A4" s="32" t="s">
        <v>137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>
      <c r="A5" s="2"/>
      <c r="B5" s="2"/>
      <c r="C5" s="2"/>
      <c r="D5" s="2"/>
      <c r="E5" s="3"/>
    </row>
    <row r="6" spans="1:14" ht="15.75">
      <c r="A6" s="35" t="s">
        <v>157</v>
      </c>
      <c r="B6" s="36"/>
      <c r="C6" s="36"/>
      <c r="D6" s="36"/>
      <c r="E6" s="36"/>
      <c r="F6" s="36"/>
      <c r="G6" s="36"/>
      <c r="H6" s="36"/>
      <c r="I6" s="37"/>
      <c r="K6" s="35" t="s">
        <v>2</v>
      </c>
      <c r="L6" s="36"/>
      <c r="M6" s="36"/>
      <c r="N6" s="37"/>
    </row>
    <row r="8" spans="1:14" ht="45">
      <c r="A8" s="5" t="s">
        <v>0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5" t="s">
        <v>9</v>
      </c>
      <c r="I8" s="5" t="s">
        <v>10</v>
      </c>
      <c r="K8" s="6" t="s">
        <v>4</v>
      </c>
      <c r="L8" s="6" t="s">
        <v>5</v>
      </c>
      <c r="M8" s="5" t="s">
        <v>9</v>
      </c>
      <c r="N8" s="5" t="s">
        <v>10</v>
      </c>
    </row>
    <row r="9" spans="1:14">
      <c r="A9" s="7" t="s">
        <v>33</v>
      </c>
      <c r="B9" s="8">
        <v>23</v>
      </c>
      <c r="C9" s="9">
        <v>281</v>
      </c>
      <c r="D9" s="9">
        <v>1403</v>
      </c>
      <c r="E9" s="8">
        <v>43</v>
      </c>
      <c r="F9" s="8">
        <v>57</v>
      </c>
      <c r="G9" s="8"/>
      <c r="H9" s="8">
        <f t="shared" ref="H9:H23" si="0">SUM(B9:G9)</f>
        <v>1807</v>
      </c>
      <c r="I9" s="10">
        <f>H9/$H$58</f>
        <v>0.41848077813802687</v>
      </c>
      <c r="K9" s="9">
        <f t="shared" ref="K9:L9" si="1">C9</f>
        <v>281</v>
      </c>
      <c r="L9" s="9">
        <f t="shared" si="1"/>
        <v>1403</v>
      </c>
      <c r="M9" s="8">
        <f t="shared" ref="M9" si="2">SUM(K9:L9)</f>
        <v>1684</v>
      </c>
      <c r="N9" s="10">
        <f>M9/$M$58</f>
        <v>0.41828117237953305</v>
      </c>
    </row>
    <row r="10" spans="1:14">
      <c r="A10" s="7" t="s">
        <v>35</v>
      </c>
      <c r="B10" s="8">
        <v>24</v>
      </c>
      <c r="C10" s="9">
        <v>199</v>
      </c>
      <c r="D10" s="9">
        <v>1118</v>
      </c>
      <c r="E10" s="8">
        <v>14</v>
      </c>
      <c r="F10" s="8">
        <v>40</v>
      </c>
      <c r="G10" s="8"/>
      <c r="H10" s="8">
        <f t="shared" si="0"/>
        <v>1395</v>
      </c>
      <c r="I10" s="10">
        <f>H10/$H$58</f>
        <v>0.32306623436776283</v>
      </c>
      <c r="K10" s="9">
        <f t="shared" ref="K10:K23" si="3">C10</f>
        <v>199</v>
      </c>
      <c r="L10" s="9">
        <f t="shared" ref="L10:L23" si="4">D10</f>
        <v>1118</v>
      </c>
      <c r="M10" s="8">
        <f t="shared" ref="M10:M23" si="5">SUM(K10:L10)</f>
        <v>1317</v>
      </c>
      <c r="N10" s="10">
        <f>M10/$M$58</f>
        <v>0.32712369597615498</v>
      </c>
    </row>
    <row r="11" spans="1:14">
      <c r="A11" s="7" t="s">
        <v>36</v>
      </c>
      <c r="B11" s="8">
        <v>6</v>
      </c>
      <c r="C11" s="9">
        <v>42</v>
      </c>
      <c r="D11" s="9">
        <v>183</v>
      </c>
      <c r="E11" s="8"/>
      <c r="F11" s="8">
        <v>7</v>
      </c>
      <c r="G11" s="8"/>
      <c r="H11" s="8">
        <f t="shared" ref="H11:H22" si="6">SUM(B11:G11)</f>
        <v>238</v>
      </c>
      <c r="I11" s="10">
        <f>H11/$H$58</f>
        <v>5.5118110236220472E-2</v>
      </c>
      <c r="K11" s="9">
        <f t="shared" ref="K11:K22" si="7">C11</f>
        <v>42</v>
      </c>
      <c r="L11" s="9">
        <f t="shared" ref="L11:L22" si="8">D11</f>
        <v>183</v>
      </c>
      <c r="M11" s="8">
        <f t="shared" ref="M11:M22" si="9">SUM(K11:L11)</f>
        <v>225</v>
      </c>
      <c r="N11" s="10">
        <f>M11/$M$58</f>
        <v>5.5886736214605069E-2</v>
      </c>
    </row>
    <row r="12" spans="1:14">
      <c r="A12" s="7" t="s">
        <v>38</v>
      </c>
      <c r="B12" s="8"/>
      <c r="C12" s="9">
        <v>14</v>
      </c>
      <c r="D12" s="9">
        <v>118</v>
      </c>
      <c r="E12" s="8">
        <v>2</v>
      </c>
      <c r="F12" s="8">
        <v>7</v>
      </c>
      <c r="G12" s="8"/>
      <c r="H12" s="8">
        <f t="shared" ref="H12:H14" si="10">SUM(B12:G12)</f>
        <v>141</v>
      </c>
      <c r="I12" s="10">
        <f t="shared" ref="I12:I14" si="11">H12/$H$58</f>
        <v>3.2654006484483557E-2</v>
      </c>
      <c r="K12" s="9">
        <f t="shared" ref="K12:K14" si="12">C12</f>
        <v>14</v>
      </c>
      <c r="L12" s="9">
        <f t="shared" ref="L12:L14" si="13">D12</f>
        <v>118</v>
      </c>
      <c r="M12" s="8">
        <f t="shared" ref="M12:M14" si="14">SUM(K12:L12)</f>
        <v>132</v>
      </c>
      <c r="N12" s="10">
        <f t="shared" ref="N12:N14" si="15">M12/$M$58</f>
        <v>3.2786885245901641E-2</v>
      </c>
    </row>
    <row r="13" spans="1:14">
      <c r="A13" s="7" t="s">
        <v>40</v>
      </c>
      <c r="B13" s="8">
        <v>2</v>
      </c>
      <c r="C13" s="9">
        <v>21</v>
      </c>
      <c r="D13" s="9">
        <v>75</v>
      </c>
      <c r="E13" s="8">
        <v>3</v>
      </c>
      <c r="F13" s="8">
        <v>7</v>
      </c>
      <c r="G13" s="8"/>
      <c r="H13" s="8">
        <f t="shared" si="10"/>
        <v>108</v>
      </c>
      <c r="I13" s="10">
        <f t="shared" si="11"/>
        <v>2.5011579434923575E-2</v>
      </c>
      <c r="K13" s="9">
        <f t="shared" si="12"/>
        <v>21</v>
      </c>
      <c r="L13" s="9">
        <f t="shared" si="13"/>
        <v>75</v>
      </c>
      <c r="M13" s="8">
        <f t="shared" si="14"/>
        <v>96</v>
      </c>
      <c r="N13" s="10">
        <f t="shared" si="15"/>
        <v>2.3845007451564829E-2</v>
      </c>
    </row>
    <row r="14" spans="1:14">
      <c r="A14" s="7" t="s">
        <v>45</v>
      </c>
      <c r="B14" s="8"/>
      <c r="C14" s="9">
        <v>12</v>
      </c>
      <c r="D14" s="9">
        <v>71</v>
      </c>
      <c r="E14" s="8">
        <v>4</v>
      </c>
      <c r="F14" s="8">
        <v>4</v>
      </c>
      <c r="G14" s="8"/>
      <c r="H14" s="8">
        <f t="shared" si="10"/>
        <v>91</v>
      </c>
      <c r="I14" s="10">
        <f t="shared" si="11"/>
        <v>2.1074571560907827E-2</v>
      </c>
      <c r="K14" s="9">
        <f t="shared" si="12"/>
        <v>12</v>
      </c>
      <c r="L14" s="9">
        <f t="shared" si="13"/>
        <v>71</v>
      </c>
      <c r="M14" s="8">
        <f t="shared" si="14"/>
        <v>83</v>
      </c>
      <c r="N14" s="10">
        <f t="shared" si="15"/>
        <v>2.0615996025832091E-2</v>
      </c>
    </row>
    <row r="15" spans="1:14">
      <c r="A15" s="7" t="s">
        <v>43</v>
      </c>
      <c r="B15" s="8"/>
      <c r="C15" s="9">
        <v>2</v>
      </c>
      <c r="D15" s="9">
        <v>63</v>
      </c>
      <c r="E15" s="8"/>
      <c r="F15" s="8">
        <v>2</v>
      </c>
      <c r="G15" s="8"/>
      <c r="H15" s="8">
        <f t="shared" si="6"/>
        <v>67</v>
      </c>
      <c r="I15" s="10">
        <f t="shared" ref="I15:I57" si="16">H15/$H$58</f>
        <v>1.5516442797591477E-2</v>
      </c>
      <c r="K15" s="9">
        <f t="shared" si="7"/>
        <v>2</v>
      </c>
      <c r="L15" s="9">
        <f t="shared" si="8"/>
        <v>63</v>
      </c>
      <c r="M15" s="8">
        <f t="shared" si="9"/>
        <v>65</v>
      </c>
      <c r="N15" s="10">
        <f t="shared" ref="N15:N57" si="17">M15/$M$58</f>
        <v>1.6145057128663685E-2</v>
      </c>
    </row>
    <row r="16" spans="1:14">
      <c r="A16" s="7" t="s">
        <v>92</v>
      </c>
      <c r="B16" s="8">
        <v>1</v>
      </c>
      <c r="C16" s="9">
        <v>7</v>
      </c>
      <c r="D16" s="9">
        <v>44</v>
      </c>
      <c r="E16" s="8">
        <v>3</v>
      </c>
      <c r="F16" s="8">
        <v>6</v>
      </c>
      <c r="G16" s="8"/>
      <c r="H16" s="8">
        <f t="shared" si="6"/>
        <v>61</v>
      </c>
      <c r="I16" s="10">
        <f t="shared" si="16"/>
        <v>1.412691060676239E-2</v>
      </c>
      <c r="K16" s="9">
        <f t="shared" si="7"/>
        <v>7</v>
      </c>
      <c r="L16" s="9">
        <f t="shared" si="8"/>
        <v>44</v>
      </c>
      <c r="M16" s="8">
        <f t="shared" si="9"/>
        <v>51</v>
      </c>
      <c r="N16" s="10">
        <f t="shared" si="17"/>
        <v>1.2667660208643815E-2</v>
      </c>
    </row>
    <row r="17" spans="1:14">
      <c r="A17" s="7" t="s">
        <v>41</v>
      </c>
      <c r="B17" s="8"/>
      <c r="C17" s="9">
        <v>3</v>
      </c>
      <c r="D17" s="9">
        <v>47</v>
      </c>
      <c r="E17" s="8"/>
      <c r="F17" s="8">
        <v>1</v>
      </c>
      <c r="G17" s="8"/>
      <c r="H17" s="8">
        <f t="shared" ref="H17:H21" si="18">SUM(B17:G17)</f>
        <v>51</v>
      </c>
      <c r="I17" s="10">
        <f t="shared" si="16"/>
        <v>1.1811023622047244E-2</v>
      </c>
      <c r="K17" s="9">
        <f t="shared" ref="K17:K21" si="19">C17</f>
        <v>3</v>
      </c>
      <c r="L17" s="9">
        <f t="shared" ref="L17:L21" si="20">D17</f>
        <v>47</v>
      </c>
      <c r="M17" s="8">
        <f t="shared" ref="M17:M21" si="21">SUM(K17:L17)</f>
        <v>50</v>
      </c>
      <c r="N17" s="10">
        <f t="shared" si="17"/>
        <v>1.2419274714356682E-2</v>
      </c>
    </row>
    <row r="18" spans="1:14">
      <c r="A18" s="7" t="s">
        <v>44</v>
      </c>
      <c r="B18" s="8"/>
      <c r="C18" s="9">
        <v>4</v>
      </c>
      <c r="D18" s="9">
        <v>33</v>
      </c>
      <c r="E18" s="8"/>
      <c r="F18" s="8">
        <v>2</v>
      </c>
      <c r="G18" s="8"/>
      <c r="H18" s="8">
        <f t="shared" si="18"/>
        <v>39</v>
      </c>
      <c r="I18" s="10">
        <f t="shared" si="16"/>
        <v>9.0319592403890689E-3</v>
      </c>
      <c r="K18" s="9">
        <f t="shared" si="19"/>
        <v>4</v>
      </c>
      <c r="L18" s="9">
        <f t="shared" si="20"/>
        <v>33</v>
      </c>
      <c r="M18" s="8">
        <f t="shared" si="21"/>
        <v>37</v>
      </c>
      <c r="N18" s="10">
        <f t="shared" si="17"/>
        <v>9.1902632886239448E-3</v>
      </c>
    </row>
    <row r="19" spans="1:14">
      <c r="A19" s="7" t="s">
        <v>97</v>
      </c>
      <c r="B19" s="8"/>
      <c r="C19" s="9">
        <v>8</v>
      </c>
      <c r="D19" s="9">
        <v>23</v>
      </c>
      <c r="E19" s="8">
        <v>1</v>
      </c>
      <c r="F19" s="8">
        <v>3</v>
      </c>
      <c r="G19" s="8"/>
      <c r="H19" s="8">
        <f t="shared" si="18"/>
        <v>35</v>
      </c>
      <c r="I19" s="10">
        <f t="shared" si="16"/>
        <v>8.1056044465030105E-3</v>
      </c>
      <c r="K19" s="9">
        <f t="shared" si="19"/>
        <v>8</v>
      </c>
      <c r="L19" s="9">
        <f t="shared" si="20"/>
        <v>23</v>
      </c>
      <c r="M19" s="8">
        <f t="shared" si="21"/>
        <v>31</v>
      </c>
      <c r="N19" s="10">
        <f t="shared" si="17"/>
        <v>7.699950322901143E-3</v>
      </c>
    </row>
    <row r="20" spans="1:14">
      <c r="A20" s="7" t="s">
        <v>95</v>
      </c>
      <c r="B20" s="8"/>
      <c r="C20" s="9">
        <v>3</v>
      </c>
      <c r="D20" s="9">
        <v>25</v>
      </c>
      <c r="E20" s="8"/>
      <c r="F20" s="8">
        <v>3</v>
      </c>
      <c r="G20" s="8"/>
      <c r="H20" s="8">
        <f t="shared" si="18"/>
        <v>31</v>
      </c>
      <c r="I20" s="10">
        <f t="shared" si="16"/>
        <v>7.1792496526169522E-3</v>
      </c>
      <c r="K20" s="9">
        <f t="shared" si="19"/>
        <v>3</v>
      </c>
      <c r="L20" s="9">
        <f t="shared" si="20"/>
        <v>25</v>
      </c>
      <c r="M20" s="8">
        <f t="shared" si="21"/>
        <v>28</v>
      </c>
      <c r="N20" s="10">
        <f t="shared" si="17"/>
        <v>6.9547938400397417E-3</v>
      </c>
    </row>
    <row r="21" spans="1:14">
      <c r="A21" s="7" t="s">
        <v>100</v>
      </c>
      <c r="B21" s="8"/>
      <c r="C21" s="9">
        <v>5</v>
      </c>
      <c r="D21" s="9">
        <v>15</v>
      </c>
      <c r="E21" s="8"/>
      <c r="F21" s="8">
        <v>3</v>
      </c>
      <c r="G21" s="8"/>
      <c r="H21" s="8">
        <f t="shared" si="18"/>
        <v>23</v>
      </c>
      <c r="I21" s="10">
        <f t="shared" si="16"/>
        <v>5.3265400648448355E-3</v>
      </c>
      <c r="K21" s="9">
        <f t="shared" si="19"/>
        <v>5</v>
      </c>
      <c r="L21" s="9">
        <f t="shared" si="20"/>
        <v>15</v>
      </c>
      <c r="M21" s="8">
        <f t="shared" si="21"/>
        <v>20</v>
      </c>
      <c r="N21" s="10">
        <f t="shared" si="17"/>
        <v>4.9677098857426726E-3</v>
      </c>
    </row>
    <row r="22" spans="1:14">
      <c r="A22" s="7" t="s">
        <v>104</v>
      </c>
      <c r="B22" s="8"/>
      <c r="C22" s="9">
        <v>2</v>
      </c>
      <c r="D22" s="9">
        <v>20</v>
      </c>
      <c r="E22" s="8"/>
      <c r="F22" s="8"/>
      <c r="G22" s="8"/>
      <c r="H22" s="8">
        <f t="shared" si="6"/>
        <v>22</v>
      </c>
      <c r="I22" s="10">
        <f t="shared" si="16"/>
        <v>5.0949513663733209E-3</v>
      </c>
      <c r="K22" s="9">
        <f t="shared" si="7"/>
        <v>2</v>
      </c>
      <c r="L22" s="9">
        <f t="shared" si="8"/>
        <v>20</v>
      </c>
      <c r="M22" s="8">
        <f t="shared" si="9"/>
        <v>22</v>
      </c>
      <c r="N22" s="10">
        <f t="shared" si="17"/>
        <v>5.4644808743169399E-3</v>
      </c>
    </row>
    <row r="23" spans="1:14">
      <c r="A23" s="7" t="s">
        <v>103</v>
      </c>
      <c r="B23" s="8"/>
      <c r="C23" s="9">
        <v>2</v>
      </c>
      <c r="D23" s="9">
        <v>20</v>
      </c>
      <c r="E23" s="8"/>
      <c r="F23" s="8"/>
      <c r="G23" s="8"/>
      <c r="H23" s="8">
        <f t="shared" si="0"/>
        <v>22</v>
      </c>
      <c r="I23" s="10">
        <f t="shared" si="16"/>
        <v>5.0949513663733209E-3</v>
      </c>
      <c r="K23" s="9">
        <f t="shared" si="3"/>
        <v>2</v>
      </c>
      <c r="L23" s="9">
        <f t="shared" si="4"/>
        <v>20</v>
      </c>
      <c r="M23" s="8">
        <f t="shared" si="5"/>
        <v>22</v>
      </c>
      <c r="N23" s="10">
        <f t="shared" si="17"/>
        <v>5.4644808743169399E-3</v>
      </c>
    </row>
    <row r="24" spans="1:14">
      <c r="A24" s="7" t="s">
        <v>101</v>
      </c>
      <c r="B24" s="8"/>
      <c r="C24" s="9">
        <v>1</v>
      </c>
      <c r="D24" s="9">
        <v>20</v>
      </c>
      <c r="E24" s="8"/>
      <c r="F24" s="8">
        <v>1</v>
      </c>
      <c r="G24" s="8"/>
      <c r="H24" s="8">
        <f t="shared" ref="H24" si="22">SUM(B24:G24)</f>
        <v>22</v>
      </c>
      <c r="I24" s="10">
        <f t="shared" si="16"/>
        <v>5.0949513663733209E-3</v>
      </c>
      <c r="K24" s="9">
        <f t="shared" ref="K24" si="23">C24</f>
        <v>1</v>
      </c>
      <c r="L24" s="9">
        <f t="shared" ref="L24" si="24">D24</f>
        <v>20</v>
      </c>
      <c r="M24" s="8">
        <f t="shared" ref="M24" si="25">SUM(K24:L24)</f>
        <v>21</v>
      </c>
      <c r="N24" s="10">
        <f t="shared" si="17"/>
        <v>5.2160953800298067E-3</v>
      </c>
    </row>
    <row r="25" spans="1:14">
      <c r="A25" s="7" t="s">
        <v>98</v>
      </c>
      <c r="B25" s="8"/>
      <c r="C25" s="9">
        <v>5</v>
      </c>
      <c r="D25" s="9">
        <v>13</v>
      </c>
      <c r="E25" s="8">
        <v>1</v>
      </c>
      <c r="F25" s="8"/>
      <c r="G25" s="8"/>
      <c r="H25" s="8">
        <f t="shared" ref="H25:H30" si="26">SUM(B25:G25)</f>
        <v>19</v>
      </c>
      <c r="I25" s="10">
        <f t="shared" si="16"/>
        <v>4.4001852709587772E-3</v>
      </c>
      <c r="K25" s="9">
        <f t="shared" ref="K25:K30" si="27">C25</f>
        <v>5</v>
      </c>
      <c r="L25" s="9">
        <f t="shared" ref="L25:L30" si="28">D25</f>
        <v>13</v>
      </c>
      <c r="M25" s="8">
        <f t="shared" ref="M25:M30" si="29">SUM(K25:L25)</f>
        <v>18</v>
      </c>
      <c r="N25" s="10">
        <f t="shared" si="17"/>
        <v>4.4709388971684054E-3</v>
      </c>
    </row>
    <row r="26" spans="1:14">
      <c r="A26" s="7" t="s">
        <v>96</v>
      </c>
      <c r="B26" s="8"/>
      <c r="C26" s="9">
        <v>3</v>
      </c>
      <c r="D26" s="9">
        <v>11</v>
      </c>
      <c r="E26" s="8"/>
      <c r="F26" s="8">
        <v>2</v>
      </c>
      <c r="G26" s="8"/>
      <c r="H26" s="8">
        <f t="shared" ref="H26:H29" si="30">SUM(B26:G26)</f>
        <v>16</v>
      </c>
      <c r="I26" s="10">
        <f t="shared" si="16"/>
        <v>3.7054191755442334E-3</v>
      </c>
      <c r="K26" s="9">
        <f t="shared" ref="K26:K29" si="31">C26</f>
        <v>3</v>
      </c>
      <c r="L26" s="9">
        <f t="shared" ref="L26:L29" si="32">D26</f>
        <v>11</v>
      </c>
      <c r="M26" s="8">
        <f t="shared" ref="M26:M29" si="33">SUM(K26:L26)</f>
        <v>14</v>
      </c>
      <c r="N26" s="10">
        <f t="shared" si="17"/>
        <v>3.4773969200198708E-3</v>
      </c>
    </row>
    <row r="27" spans="1:14">
      <c r="A27" s="7" t="s">
        <v>117</v>
      </c>
      <c r="B27" s="8">
        <v>1</v>
      </c>
      <c r="C27" s="9">
        <v>3</v>
      </c>
      <c r="D27" s="9">
        <v>9</v>
      </c>
      <c r="E27" s="8"/>
      <c r="F27" s="8">
        <v>2</v>
      </c>
      <c r="G27" s="8"/>
      <c r="H27" s="8">
        <f t="shared" si="30"/>
        <v>15</v>
      </c>
      <c r="I27" s="10">
        <f t="shared" si="16"/>
        <v>3.4738304770727188E-3</v>
      </c>
      <c r="K27" s="9">
        <f t="shared" si="31"/>
        <v>3</v>
      </c>
      <c r="L27" s="9">
        <f t="shared" si="32"/>
        <v>9</v>
      </c>
      <c r="M27" s="8">
        <f t="shared" si="33"/>
        <v>12</v>
      </c>
      <c r="N27" s="10">
        <f t="shared" si="17"/>
        <v>2.9806259314456036E-3</v>
      </c>
    </row>
    <row r="28" spans="1:14">
      <c r="A28" s="7" t="s">
        <v>107</v>
      </c>
      <c r="B28" s="8"/>
      <c r="C28" s="9">
        <v>2</v>
      </c>
      <c r="D28" s="9">
        <v>12</v>
      </c>
      <c r="E28" s="8"/>
      <c r="F28" s="8"/>
      <c r="G28" s="8"/>
      <c r="H28" s="8">
        <f t="shared" si="30"/>
        <v>14</v>
      </c>
      <c r="I28" s="10">
        <f t="shared" si="16"/>
        <v>3.2422417786012042E-3</v>
      </c>
      <c r="K28" s="9">
        <f t="shared" si="31"/>
        <v>2</v>
      </c>
      <c r="L28" s="9">
        <f t="shared" si="32"/>
        <v>12</v>
      </c>
      <c r="M28" s="8">
        <f t="shared" si="33"/>
        <v>14</v>
      </c>
      <c r="N28" s="10">
        <f t="shared" si="17"/>
        <v>3.4773969200198708E-3</v>
      </c>
    </row>
    <row r="29" spans="1:14">
      <c r="A29" s="7" t="s">
        <v>102</v>
      </c>
      <c r="B29" s="8"/>
      <c r="C29" s="9">
        <v>2</v>
      </c>
      <c r="D29" s="9">
        <v>8</v>
      </c>
      <c r="E29" s="8"/>
      <c r="F29" s="8">
        <v>1</v>
      </c>
      <c r="G29" s="8"/>
      <c r="H29" s="8">
        <f t="shared" si="30"/>
        <v>11</v>
      </c>
      <c r="I29" s="10">
        <f t="shared" si="16"/>
        <v>2.5474756831866605E-3</v>
      </c>
      <c r="K29" s="9">
        <f t="shared" si="31"/>
        <v>2</v>
      </c>
      <c r="L29" s="9">
        <f t="shared" si="32"/>
        <v>8</v>
      </c>
      <c r="M29" s="8">
        <f t="shared" si="33"/>
        <v>10</v>
      </c>
      <c r="N29" s="10">
        <f t="shared" si="17"/>
        <v>2.4838549428713363E-3</v>
      </c>
    </row>
    <row r="30" spans="1:14">
      <c r="A30" s="7" t="s">
        <v>99</v>
      </c>
      <c r="B30" s="8"/>
      <c r="C30" s="9">
        <v>1</v>
      </c>
      <c r="D30" s="9">
        <v>8</v>
      </c>
      <c r="E30" s="8"/>
      <c r="F30" s="8"/>
      <c r="G30" s="8"/>
      <c r="H30" s="8">
        <f t="shared" si="26"/>
        <v>9</v>
      </c>
      <c r="I30" s="10">
        <f t="shared" si="16"/>
        <v>2.0842982862436313E-3</v>
      </c>
      <c r="K30" s="9">
        <f t="shared" si="27"/>
        <v>1</v>
      </c>
      <c r="L30" s="9">
        <f t="shared" si="28"/>
        <v>8</v>
      </c>
      <c r="M30" s="8">
        <f t="shared" si="29"/>
        <v>9</v>
      </c>
      <c r="N30" s="10">
        <f t="shared" si="17"/>
        <v>2.2354694485842027E-3</v>
      </c>
    </row>
    <row r="31" spans="1:14">
      <c r="A31" s="7" t="s">
        <v>106</v>
      </c>
      <c r="B31" s="8">
        <v>1</v>
      </c>
      <c r="C31" s="9">
        <v>1</v>
      </c>
      <c r="D31" s="9">
        <v>6</v>
      </c>
      <c r="E31" s="8"/>
      <c r="F31" s="8">
        <v>1</v>
      </c>
      <c r="G31" s="8"/>
      <c r="H31" s="8">
        <f t="shared" ref="H31:H34" si="34">SUM(B31:G31)</f>
        <v>9</v>
      </c>
      <c r="I31" s="10">
        <f t="shared" si="16"/>
        <v>2.0842982862436313E-3</v>
      </c>
      <c r="K31" s="9">
        <f t="shared" ref="K31:K34" si="35">C31</f>
        <v>1</v>
      </c>
      <c r="L31" s="9">
        <f t="shared" ref="L31:L34" si="36">D31</f>
        <v>6</v>
      </c>
      <c r="M31" s="8">
        <f t="shared" ref="M31:M34" si="37">SUM(K31:L31)</f>
        <v>7</v>
      </c>
      <c r="N31" s="10">
        <f t="shared" si="17"/>
        <v>1.7386984600099354E-3</v>
      </c>
    </row>
    <row r="32" spans="1:14">
      <c r="A32" s="7" t="s">
        <v>105</v>
      </c>
      <c r="B32" s="8">
        <v>1</v>
      </c>
      <c r="C32" s="9"/>
      <c r="D32" s="9">
        <v>5</v>
      </c>
      <c r="E32" s="8"/>
      <c r="F32" s="8">
        <v>2</v>
      </c>
      <c r="G32" s="8"/>
      <c r="H32" s="8">
        <f t="shared" ref="H32:H33" si="38">SUM(B32:G32)</f>
        <v>8</v>
      </c>
      <c r="I32" s="10">
        <f t="shared" si="16"/>
        <v>1.8527095877721167E-3</v>
      </c>
      <c r="K32" s="9">
        <f t="shared" ref="K32:K33" si="39">C32</f>
        <v>0</v>
      </c>
      <c r="L32" s="9">
        <f t="shared" ref="L32:L33" si="40">D32</f>
        <v>5</v>
      </c>
      <c r="M32" s="8">
        <f t="shared" ref="M32:M33" si="41">SUM(K32:L32)</f>
        <v>5</v>
      </c>
      <c r="N32" s="10">
        <f t="shared" si="17"/>
        <v>1.2419274714356682E-3</v>
      </c>
    </row>
    <row r="33" spans="1:14">
      <c r="A33" s="7" t="s">
        <v>111</v>
      </c>
      <c r="B33" s="8"/>
      <c r="C33" s="9">
        <v>1</v>
      </c>
      <c r="D33" s="9"/>
      <c r="E33" s="8">
        <v>6</v>
      </c>
      <c r="F33" s="8"/>
      <c r="G33" s="8"/>
      <c r="H33" s="8">
        <f t="shared" si="38"/>
        <v>7</v>
      </c>
      <c r="I33" s="10">
        <f t="shared" si="16"/>
        <v>1.6211208893006021E-3</v>
      </c>
      <c r="K33" s="9">
        <f t="shared" si="39"/>
        <v>1</v>
      </c>
      <c r="L33" s="9">
        <f t="shared" si="40"/>
        <v>0</v>
      </c>
      <c r="M33" s="8">
        <f t="shared" si="41"/>
        <v>1</v>
      </c>
      <c r="N33" s="10">
        <f t="shared" si="17"/>
        <v>2.4838549428713363E-4</v>
      </c>
    </row>
    <row r="34" spans="1:14">
      <c r="A34" s="7" t="s">
        <v>110</v>
      </c>
      <c r="B34" s="8"/>
      <c r="C34" s="9"/>
      <c r="D34" s="9">
        <v>5</v>
      </c>
      <c r="E34" s="8"/>
      <c r="F34" s="8"/>
      <c r="G34" s="8"/>
      <c r="H34" s="8">
        <f t="shared" si="34"/>
        <v>5</v>
      </c>
      <c r="I34" s="10">
        <f t="shared" si="16"/>
        <v>1.1579434923575729E-3</v>
      </c>
      <c r="K34" s="9">
        <f t="shared" si="35"/>
        <v>0</v>
      </c>
      <c r="L34" s="9">
        <f t="shared" si="36"/>
        <v>5</v>
      </c>
      <c r="M34" s="8">
        <f t="shared" si="37"/>
        <v>5</v>
      </c>
      <c r="N34" s="10">
        <f t="shared" si="17"/>
        <v>1.2419274714356682E-3</v>
      </c>
    </row>
    <row r="35" spans="1:14">
      <c r="A35" s="7" t="s">
        <v>113</v>
      </c>
      <c r="B35" s="8"/>
      <c r="C35" s="9"/>
      <c r="D35" s="9">
        <v>5</v>
      </c>
      <c r="E35" s="8"/>
      <c r="F35" s="8"/>
      <c r="G35" s="8"/>
      <c r="H35" s="8">
        <f t="shared" ref="H35" si="42">SUM(B35:G35)</f>
        <v>5</v>
      </c>
      <c r="I35" s="10">
        <f t="shared" si="16"/>
        <v>1.1579434923575729E-3</v>
      </c>
      <c r="K35" s="9">
        <f t="shared" ref="K35" si="43">C35</f>
        <v>0</v>
      </c>
      <c r="L35" s="9">
        <f t="shared" ref="L35" si="44">D35</f>
        <v>5</v>
      </c>
      <c r="M35" s="8">
        <f t="shared" ref="M35" si="45">SUM(K35:L35)</f>
        <v>5</v>
      </c>
      <c r="N35" s="10">
        <f t="shared" si="17"/>
        <v>1.2419274714356682E-3</v>
      </c>
    </row>
    <row r="36" spans="1:14">
      <c r="A36" s="7" t="s">
        <v>139</v>
      </c>
      <c r="B36" s="8">
        <v>1</v>
      </c>
      <c r="C36" s="9">
        <v>2</v>
      </c>
      <c r="D36" s="9">
        <v>1</v>
      </c>
      <c r="E36" s="8"/>
      <c r="F36" s="8"/>
      <c r="G36" s="8"/>
      <c r="H36" s="8">
        <f t="shared" ref="H36" si="46">SUM(B36:G36)</f>
        <v>4</v>
      </c>
      <c r="I36" s="10">
        <f t="shared" si="16"/>
        <v>9.2635479388605835E-4</v>
      </c>
      <c r="K36" s="9">
        <f t="shared" ref="K36" si="47">C36</f>
        <v>2</v>
      </c>
      <c r="L36" s="9">
        <f t="shared" ref="L36" si="48">D36</f>
        <v>1</v>
      </c>
      <c r="M36" s="8">
        <f t="shared" ref="M36" si="49">SUM(K36:L36)</f>
        <v>3</v>
      </c>
      <c r="N36" s="10">
        <f t="shared" si="17"/>
        <v>7.4515648286140089E-4</v>
      </c>
    </row>
    <row r="37" spans="1:14">
      <c r="A37" s="7" t="s">
        <v>108</v>
      </c>
      <c r="B37" s="8"/>
      <c r="C37" s="9"/>
      <c r="D37" s="9">
        <v>4</v>
      </c>
      <c r="E37" s="8"/>
      <c r="F37" s="8"/>
      <c r="G37" s="8"/>
      <c r="H37" s="8">
        <f t="shared" ref="H37:H44" si="50">SUM(B37:G37)</f>
        <v>4</v>
      </c>
      <c r="I37" s="10">
        <f t="shared" si="16"/>
        <v>9.2635479388605835E-4</v>
      </c>
      <c r="K37" s="9">
        <f t="shared" ref="K37:K44" si="51">C37</f>
        <v>0</v>
      </c>
      <c r="L37" s="9">
        <f t="shared" ref="L37:L44" si="52">D37</f>
        <v>4</v>
      </c>
      <c r="M37" s="8">
        <f t="shared" ref="M37:M44" si="53">SUM(K37:L37)</f>
        <v>4</v>
      </c>
      <c r="N37" s="10">
        <f t="shared" si="17"/>
        <v>9.9354197714853452E-4</v>
      </c>
    </row>
    <row r="38" spans="1:14">
      <c r="A38" s="7" t="s">
        <v>115</v>
      </c>
      <c r="B38" s="8"/>
      <c r="C38" s="9"/>
      <c r="D38" s="9">
        <v>4</v>
      </c>
      <c r="E38" s="8"/>
      <c r="F38" s="8"/>
      <c r="G38" s="8"/>
      <c r="H38" s="8">
        <f t="shared" ref="H38" si="54">SUM(B38:G38)</f>
        <v>4</v>
      </c>
      <c r="I38" s="10">
        <f t="shared" si="16"/>
        <v>9.2635479388605835E-4</v>
      </c>
      <c r="K38" s="9">
        <f t="shared" ref="K38" si="55">C38</f>
        <v>0</v>
      </c>
      <c r="L38" s="9">
        <f t="shared" ref="L38" si="56">D38</f>
        <v>4</v>
      </c>
      <c r="M38" s="8">
        <f t="shared" ref="M38" si="57">SUM(K38:L38)</f>
        <v>4</v>
      </c>
      <c r="N38" s="10">
        <f t="shared" si="17"/>
        <v>9.9354197714853452E-4</v>
      </c>
    </row>
    <row r="39" spans="1:14">
      <c r="A39" s="7" t="s">
        <v>109</v>
      </c>
      <c r="B39" s="8"/>
      <c r="C39" s="9"/>
      <c r="D39" s="9">
        <v>4</v>
      </c>
      <c r="E39" s="8"/>
      <c r="F39" s="8"/>
      <c r="G39" s="8"/>
      <c r="H39" s="8">
        <f t="shared" si="50"/>
        <v>4</v>
      </c>
      <c r="I39" s="10">
        <f t="shared" si="16"/>
        <v>9.2635479388605835E-4</v>
      </c>
      <c r="K39" s="9">
        <f t="shared" si="51"/>
        <v>0</v>
      </c>
      <c r="L39" s="9">
        <f t="shared" si="52"/>
        <v>4</v>
      </c>
      <c r="M39" s="8">
        <f t="shared" si="53"/>
        <v>4</v>
      </c>
      <c r="N39" s="10">
        <f t="shared" si="17"/>
        <v>9.9354197714853452E-4</v>
      </c>
    </row>
    <row r="40" spans="1:14">
      <c r="A40" s="7" t="s">
        <v>119</v>
      </c>
      <c r="B40" s="8"/>
      <c r="C40" s="9">
        <v>1</v>
      </c>
      <c r="D40" s="9">
        <v>3</v>
      </c>
      <c r="E40" s="8"/>
      <c r="F40" s="8"/>
      <c r="G40" s="8"/>
      <c r="H40" s="8">
        <f t="shared" si="50"/>
        <v>4</v>
      </c>
      <c r="I40" s="10">
        <f t="shared" si="16"/>
        <v>9.2635479388605835E-4</v>
      </c>
      <c r="K40" s="9">
        <f t="shared" si="51"/>
        <v>1</v>
      </c>
      <c r="L40" s="9">
        <f t="shared" si="52"/>
        <v>3</v>
      </c>
      <c r="M40" s="8">
        <f t="shared" si="53"/>
        <v>4</v>
      </c>
      <c r="N40" s="10">
        <f t="shared" si="17"/>
        <v>9.9354197714853452E-4</v>
      </c>
    </row>
    <row r="41" spans="1:14">
      <c r="A41" s="7" t="s">
        <v>118</v>
      </c>
      <c r="B41" s="8"/>
      <c r="C41" s="9">
        <v>1</v>
      </c>
      <c r="D41" s="9">
        <v>2</v>
      </c>
      <c r="E41" s="8"/>
      <c r="F41" s="8"/>
      <c r="G41" s="8"/>
      <c r="H41" s="8">
        <f t="shared" si="50"/>
        <v>3</v>
      </c>
      <c r="I41" s="10">
        <f t="shared" si="16"/>
        <v>6.9476609541454376E-4</v>
      </c>
      <c r="K41" s="9">
        <f t="shared" si="51"/>
        <v>1</v>
      </c>
      <c r="L41" s="9">
        <f t="shared" si="52"/>
        <v>2</v>
      </c>
      <c r="M41" s="8">
        <f t="shared" si="53"/>
        <v>3</v>
      </c>
      <c r="N41" s="10">
        <f t="shared" si="17"/>
        <v>7.4515648286140089E-4</v>
      </c>
    </row>
    <row r="42" spans="1:14">
      <c r="A42" s="7" t="s">
        <v>114</v>
      </c>
      <c r="B42" s="8"/>
      <c r="C42" s="9"/>
      <c r="D42" s="9">
        <v>3</v>
      </c>
      <c r="E42" s="8"/>
      <c r="F42" s="8"/>
      <c r="G42" s="8"/>
      <c r="H42" s="8">
        <f t="shared" si="50"/>
        <v>3</v>
      </c>
      <c r="I42" s="10">
        <f t="shared" si="16"/>
        <v>6.9476609541454376E-4</v>
      </c>
      <c r="K42" s="9">
        <f t="shared" si="51"/>
        <v>0</v>
      </c>
      <c r="L42" s="9">
        <f t="shared" si="52"/>
        <v>3</v>
      </c>
      <c r="M42" s="8">
        <f t="shared" si="53"/>
        <v>3</v>
      </c>
      <c r="N42" s="10">
        <f t="shared" si="17"/>
        <v>7.4515648286140089E-4</v>
      </c>
    </row>
    <row r="43" spans="1:14">
      <c r="A43" s="7" t="s">
        <v>146</v>
      </c>
      <c r="B43" s="8"/>
      <c r="C43" s="9"/>
      <c r="D43" s="9"/>
      <c r="E43" s="8">
        <v>2</v>
      </c>
      <c r="F43" s="8"/>
      <c r="G43" s="8"/>
      <c r="H43" s="8">
        <f t="shared" si="50"/>
        <v>2</v>
      </c>
      <c r="I43" s="10">
        <f t="shared" si="16"/>
        <v>4.6317739694302917E-4</v>
      </c>
      <c r="K43" s="9">
        <f t="shared" si="51"/>
        <v>0</v>
      </c>
      <c r="L43" s="9">
        <f t="shared" si="52"/>
        <v>0</v>
      </c>
      <c r="M43" s="8">
        <f t="shared" si="53"/>
        <v>0</v>
      </c>
      <c r="N43" s="10">
        <f t="shared" si="17"/>
        <v>0</v>
      </c>
    </row>
    <row r="44" spans="1:14">
      <c r="A44" s="7" t="s">
        <v>135</v>
      </c>
      <c r="B44" s="8"/>
      <c r="C44" s="9"/>
      <c r="D44" s="9">
        <v>2</v>
      </c>
      <c r="E44" s="8"/>
      <c r="F44" s="8"/>
      <c r="G44" s="8"/>
      <c r="H44" s="8">
        <f t="shared" si="50"/>
        <v>2</v>
      </c>
      <c r="I44" s="10">
        <f t="shared" si="16"/>
        <v>4.6317739694302917E-4</v>
      </c>
      <c r="K44" s="9">
        <f t="shared" si="51"/>
        <v>0</v>
      </c>
      <c r="L44" s="9">
        <f t="shared" si="52"/>
        <v>2</v>
      </c>
      <c r="M44" s="8">
        <f t="shared" si="53"/>
        <v>2</v>
      </c>
      <c r="N44" s="10">
        <f t="shared" si="17"/>
        <v>4.9677098857426726E-4</v>
      </c>
    </row>
    <row r="45" spans="1:14">
      <c r="A45" s="7" t="s">
        <v>116</v>
      </c>
      <c r="B45" s="8"/>
      <c r="C45" s="9"/>
      <c r="D45" s="9">
        <v>2</v>
      </c>
      <c r="E45" s="8"/>
      <c r="F45" s="8"/>
      <c r="G45" s="8"/>
      <c r="H45" s="8">
        <f t="shared" ref="H45" si="58">SUM(B45:G45)</f>
        <v>2</v>
      </c>
      <c r="I45" s="10">
        <f t="shared" si="16"/>
        <v>4.6317739694302917E-4</v>
      </c>
      <c r="K45" s="9">
        <f t="shared" ref="K45" si="59">C45</f>
        <v>0</v>
      </c>
      <c r="L45" s="9">
        <f t="shared" ref="L45" si="60">D45</f>
        <v>2</v>
      </c>
      <c r="M45" s="8">
        <f t="shared" ref="M45" si="61">SUM(K45:L45)</f>
        <v>2</v>
      </c>
      <c r="N45" s="10">
        <f t="shared" si="17"/>
        <v>4.9677098857426726E-4</v>
      </c>
    </row>
    <row r="46" spans="1:14">
      <c r="A46" s="7" t="s">
        <v>127</v>
      </c>
      <c r="B46" s="8"/>
      <c r="C46" s="9"/>
      <c r="D46" s="9">
        <v>2</v>
      </c>
      <c r="E46" s="8"/>
      <c r="F46" s="8"/>
      <c r="G46" s="8"/>
      <c r="H46" s="8">
        <f t="shared" ref="H46" si="62">SUM(B46:G46)</f>
        <v>2</v>
      </c>
      <c r="I46" s="10">
        <f t="shared" si="16"/>
        <v>4.6317739694302917E-4</v>
      </c>
      <c r="K46" s="9">
        <f t="shared" ref="K46" si="63">C46</f>
        <v>0</v>
      </c>
      <c r="L46" s="9">
        <f t="shared" ref="L46" si="64">D46</f>
        <v>2</v>
      </c>
      <c r="M46" s="8">
        <f t="shared" ref="M46" si="65">SUM(K46:L46)</f>
        <v>2</v>
      </c>
      <c r="N46" s="10">
        <f t="shared" si="17"/>
        <v>4.9677098857426726E-4</v>
      </c>
    </row>
    <row r="47" spans="1:14">
      <c r="A47" s="7" t="s">
        <v>142</v>
      </c>
      <c r="B47" s="8"/>
      <c r="C47" s="9"/>
      <c r="D47" s="9">
        <v>2</v>
      </c>
      <c r="E47" s="8"/>
      <c r="F47" s="8"/>
      <c r="G47" s="8"/>
      <c r="H47" s="8">
        <f t="shared" ref="H47:H48" si="66">SUM(B47:G47)</f>
        <v>2</v>
      </c>
      <c r="I47" s="10">
        <f t="shared" si="16"/>
        <v>4.6317739694302917E-4</v>
      </c>
      <c r="K47" s="9">
        <f t="shared" ref="K47:K48" si="67">C47</f>
        <v>0</v>
      </c>
      <c r="L47" s="9">
        <f t="shared" ref="L47:L48" si="68">D47</f>
        <v>2</v>
      </c>
      <c r="M47" s="8">
        <f t="shared" ref="M47:M48" si="69">SUM(K47:L47)</f>
        <v>2</v>
      </c>
      <c r="N47" s="10">
        <f t="shared" si="17"/>
        <v>4.9677098857426726E-4</v>
      </c>
    </row>
    <row r="48" spans="1:14">
      <c r="A48" s="7" t="s">
        <v>120</v>
      </c>
      <c r="B48" s="8"/>
      <c r="C48" s="9"/>
      <c r="D48" s="9">
        <v>2</v>
      </c>
      <c r="E48" s="8"/>
      <c r="F48" s="8"/>
      <c r="G48" s="8"/>
      <c r="H48" s="8">
        <f t="shared" si="66"/>
        <v>2</v>
      </c>
      <c r="I48" s="10">
        <f t="shared" si="16"/>
        <v>4.6317739694302917E-4</v>
      </c>
      <c r="K48" s="9">
        <f t="shared" si="67"/>
        <v>0</v>
      </c>
      <c r="L48" s="9">
        <f t="shared" si="68"/>
        <v>2</v>
      </c>
      <c r="M48" s="8">
        <f t="shared" si="69"/>
        <v>2</v>
      </c>
      <c r="N48" s="10">
        <f t="shared" si="17"/>
        <v>4.9677098857426726E-4</v>
      </c>
    </row>
    <row r="49" spans="1:14">
      <c r="A49" s="7" t="s">
        <v>134</v>
      </c>
      <c r="B49" s="8"/>
      <c r="C49" s="9"/>
      <c r="D49" s="9">
        <v>1</v>
      </c>
      <c r="E49" s="8"/>
      <c r="F49" s="8"/>
      <c r="G49" s="8"/>
      <c r="H49" s="8">
        <f t="shared" ref="H49:H53" si="70">SUM(B49:G49)</f>
        <v>1</v>
      </c>
      <c r="I49" s="10">
        <f t="shared" si="16"/>
        <v>2.3158869847151459E-4</v>
      </c>
      <c r="K49" s="9">
        <f t="shared" ref="K49:K53" si="71">C49</f>
        <v>0</v>
      </c>
      <c r="L49" s="9">
        <f t="shared" ref="L49:L53" si="72">D49</f>
        <v>1</v>
      </c>
      <c r="M49" s="8">
        <f t="shared" ref="M49:M53" si="73">SUM(K49:L49)</f>
        <v>1</v>
      </c>
      <c r="N49" s="10">
        <f t="shared" si="17"/>
        <v>2.4838549428713363E-4</v>
      </c>
    </row>
    <row r="50" spans="1:14">
      <c r="A50" s="7" t="s">
        <v>112</v>
      </c>
      <c r="B50" s="8"/>
      <c r="C50" s="9"/>
      <c r="D50" s="9">
        <v>1</v>
      </c>
      <c r="E50" s="8"/>
      <c r="F50" s="8"/>
      <c r="G50" s="8"/>
      <c r="H50" s="8">
        <f t="shared" si="70"/>
        <v>1</v>
      </c>
      <c r="I50" s="10">
        <f t="shared" si="16"/>
        <v>2.3158869847151459E-4</v>
      </c>
      <c r="K50" s="9">
        <f t="shared" si="71"/>
        <v>0</v>
      </c>
      <c r="L50" s="9">
        <f t="shared" si="72"/>
        <v>1</v>
      </c>
      <c r="M50" s="8">
        <f t="shared" si="73"/>
        <v>1</v>
      </c>
      <c r="N50" s="10">
        <f t="shared" si="17"/>
        <v>2.4838549428713363E-4</v>
      </c>
    </row>
    <row r="51" spans="1:14">
      <c r="A51" s="7" t="s">
        <v>141</v>
      </c>
      <c r="B51" s="8"/>
      <c r="C51" s="9"/>
      <c r="D51" s="9">
        <v>1</v>
      </c>
      <c r="E51" s="8"/>
      <c r="F51" s="8"/>
      <c r="G51" s="8"/>
      <c r="H51" s="8">
        <f t="shared" si="70"/>
        <v>1</v>
      </c>
      <c r="I51" s="10">
        <f t="shared" si="16"/>
        <v>2.3158869847151459E-4</v>
      </c>
      <c r="K51" s="9">
        <f t="shared" si="71"/>
        <v>0</v>
      </c>
      <c r="L51" s="9">
        <f t="shared" si="72"/>
        <v>1</v>
      </c>
      <c r="M51" s="8">
        <f t="shared" si="73"/>
        <v>1</v>
      </c>
      <c r="N51" s="10">
        <f t="shared" si="17"/>
        <v>2.4838549428713363E-4</v>
      </c>
    </row>
    <row r="52" spans="1:14">
      <c r="A52" s="7" t="s">
        <v>144</v>
      </c>
      <c r="B52" s="8"/>
      <c r="C52" s="9"/>
      <c r="D52" s="9"/>
      <c r="E52" s="8"/>
      <c r="F52" s="8">
        <v>1</v>
      </c>
      <c r="G52" s="8"/>
      <c r="H52" s="8">
        <f t="shared" si="70"/>
        <v>1</v>
      </c>
      <c r="I52" s="10">
        <f t="shared" si="16"/>
        <v>2.3158869847151459E-4</v>
      </c>
      <c r="K52" s="9">
        <f t="shared" si="71"/>
        <v>0</v>
      </c>
      <c r="L52" s="9">
        <f t="shared" si="72"/>
        <v>0</v>
      </c>
      <c r="M52" s="8">
        <f t="shared" si="73"/>
        <v>0</v>
      </c>
      <c r="N52" s="10">
        <f t="shared" si="17"/>
        <v>0</v>
      </c>
    </row>
    <row r="53" spans="1:14">
      <c r="A53" s="7" t="s">
        <v>145</v>
      </c>
      <c r="B53" s="8"/>
      <c r="C53" s="9"/>
      <c r="D53" s="9"/>
      <c r="E53" s="8"/>
      <c r="F53" s="8">
        <v>1</v>
      </c>
      <c r="G53" s="8"/>
      <c r="H53" s="8">
        <f t="shared" si="70"/>
        <v>1</v>
      </c>
      <c r="I53" s="10">
        <f t="shared" si="16"/>
        <v>2.3158869847151459E-4</v>
      </c>
      <c r="K53" s="9">
        <f t="shared" si="71"/>
        <v>0</v>
      </c>
      <c r="L53" s="9">
        <f t="shared" si="72"/>
        <v>0</v>
      </c>
      <c r="M53" s="8">
        <f t="shared" si="73"/>
        <v>0</v>
      </c>
      <c r="N53" s="10">
        <f t="shared" si="17"/>
        <v>0</v>
      </c>
    </row>
    <row r="54" spans="1:14">
      <c r="A54" s="7" t="s">
        <v>138</v>
      </c>
      <c r="B54" s="8"/>
      <c r="C54" s="9"/>
      <c r="D54" s="9">
        <v>1</v>
      </c>
      <c r="E54" s="8"/>
      <c r="F54" s="8"/>
      <c r="G54" s="8"/>
      <c r="H54" s="8">
        <f t="shared" ref="H54" si="74">SUM(B54:G54)</f>
        <v>1</v>
      </c>
      <c r="I54" s="10">
        <f t="shared" si="16"/>
        <v>2.3158869847151459E-4</v>
      </c>
      <c r="K54" s="9">
        <f t="shared" ref="K54" si="75">C54</f>
        <v>0</v>
      </c>
      <c r="L54" s="9">
        <f t="shared" ref="L54" si="76">D54</f>
        <v>1</v>
      </c>
      <c r="M54" s="8">
        <f t="shared" ref="M54" si="77">SUM(K54:L54)</f>
        <v>1</v>
      </c>
      <c r="N54" s="10">
        <f t="shared" si="17"/>
        <v>2.4838549428713363E-4</v>
      </c>
    </row>
    <row r="55" spans="1:14">
      <c r="A55" s="7" t="s">
        <v>140</v>
      </c>
      <c r="B55" s="8"/>
      <c r="C55" s="9"/>
      <c r="D55" s="9">
        <v>1</v>
      </c>
      <c r="E55" s="8"/>
      <c r="F55" s="8"/>
      <c r="G55" s="8"/>
      <c r="H55" s="8">
        <f t="shared" ref="H55" si="78">SUM(B55:G55)</f>
        <v>1</v>
      </c>
      <c r="I55" s="10">
        <f t="shared" si="16"/>
        <v>2.3158869847151459E-4</v>
      </c>
      <c r="K55" s="9">
        <f t="shared" ref="K55" si="79">C55</f>
        <v>0</v>
      </c>
      <c r="L55" s="9">
        <f t="shared" ref="L55" si="80">D55</f>
        <v>1</v>
      </c>
      <c r="M55" s="8">
        <f t="shared" ref="M55" si="81">SUM(K55:L55)</f>
        <v>1</v>
      </c>
      <c r="N55" s="10">
        <f t="shared" si="17"/>
        <v>2.4838549428713363E-4</v>
      </c>
    </row>
    <row r="56" spans="1:14">
      <c r="A56" s="7" t="s">
        <v>133</v>
      </c>
      <c r="B56" s="8"/>
      <c r="C56" s="9"/>
      <c r="D56" s="9">
        <v>1</v>
      </c>
      <c r="E56" s="8"/>
      <c r="F56" s="8"/>
      <c r="G56" s="8"/>
      <c r="H56" s="8">
        <f t="shared" ref="H56:H57" si="82">SUM(B56:G56)</f>
        <v>1</v>
      </c>
      <c r="I56" s="10">
        <f t="shared" si="16"/>
        <v>2.3158869847151459E-4</v>
      </c>
      <c r="K56" s="9">
        <f t="shared" ref="K56:K57" si="83">C56</f>
        <v>0</v>
      </c>
      <c r="L56" s="9">
        <f t="shared" ref="L56:L57" si="84">D56</f>
        <v>1</v>
      </c>
      <c r="M56" s="8">
        <f t="shared" ref="M56:M57" si="85">SUM(K56:L56)</f>
        <v>1</v>
      </c>
      <c r="N56" s="10">
        <f t="shared" si="17"/>
        <v>2.4838549428713363E-4</v>
      </c>
    </row>
    <row r="57" spans="1:14">
      <c r="A57" s="7" t="s">
        <v>148</v>
      </c>
      <c r="B57" s="8"/>
      <c r="C57" s="9">
        <v>1</v>
      </c>
      <c r="D57" s="9"/>
      <c r="E57" s="8"/>
      <c r="F57" s="8"/>
      <c r="G57" s="8"/>
      <c r="H57" s="8">
        <f t="shared" si="82"/>
        <v>1</v>
      </c>
      <c r="I57" s="10">
        <f t="shared" si="16"/>
        <v>2.3158869847151459E-4</v>
      </c>
      <c r="K57" s="9">
        <f t="shared" si="83"/>
        <v>1</v>
      </c>
      <c r="L57" s="9">
        <f t="shared" si="84"/>
        <v>0</v>
      </c>
      <c r="M57" s="8">
        <f t="shared" si="85"/>
        <v>1</v>
      </c>
      <c r="N57" s="10">
        <f t="shared" si="17"/>
        <v>2.4838549428713363E-4</v>
      </c>
    </row>
    <row r="58" spans="1:14">
      <c r="A58" s="11" t="s">
        <v>15</v>
      </c>
      <c r="B58" s="12">
        <f t="shared" ref="B58:I58" si="86">SUM(B9:B57)</f>
        <v>60</v>
      </c>
      <c r="C58" s="13">
        <f t="shared" si="86"/>
        <v>629</v>
      </c>
      <c r="D58" s="13">
        <f t="shared" si="86"/>
        <v>3397</v>
      </c>
      <c r="E58" s="12">
        <f t="shared" si="86"/>
        <v>79</v>
      </c>
      <c r="F58" s="12">
        <f t="shared" si="86"/>
        <v>153</v>
      </c>
      <c r="G58" s="12">
        <f t="shared" si="86"/>
        <v>0</v>
      </c>
      <c r="H58" s="12">
        <f t="shared" si="86"/>
        <v>4318</v>
      </c>
      <c r="I58" s="14">
        <f t="shared" si="86"/>
        <v>0.99999999999999956</v>
      </c>
      <c r="K58" s="13">
        <f>SUM(K9:K57)</f>
        <v>629</v>
      </c>
      <c r="L58" s="13">
        <f>SUM(L9:L57)</f>
        <v>3397</v>
      </c>
      <c r="M58" s="12">
        <f>SUM(M9:M57)</f>
        <v>4026</v>
      </c>
      <c r="N58" s="14">
        <f>SUM(N9:N57)</f>
        <v>1.0000000000000004</v>
      </c>
    </row>
    <row r="60" spans="1:14">
      <c r="A60" s="15" t="s">
        <v>143</v>
      </c>
    </row>
    <row r="61" spans="1:14">
      <c r="A61" s="16" t="s">
        <v>158</v>
      </c>
    </row>
  </sheetData>
  <sheetProtection selectLockedCells="1" selectUnlockedCells="1"/>
  <mergeCells count="6">
    <mergeCell ref="A1:N1"/>
    <mergeCell ref="A2:N2"/>
    <mergeCell ref="A3:N3"/>
    <mergeCell ref="A6:I6"/>
    <mergeCell ref="K6:N6"/>
    <mergeCell ref="A4:N4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1"/>
  <sheetViews>
    <sheetView showGridLines="0" zoomScale="85" zoomScaleNormal="85" workbookViewId="0">
      <selection activeCell="A62" sqref="A62"/>
    </sheetView>
  </sheetViews>
  <sheetFormatPr defaultRowHeight="15"/>
  <cols>
    <col min="1" max="1" width="72.7109375" style="1" customWidth="1"/>
    <col min="2" max="2" width="9.140625" style="4"/>
    <col min="3" max="3" width="9.140625" style="1"/>
    <col min="4" max="4" width="10.42578125" style="1" customWidth="1"/>
    <col min="5" max="5" width="9.140625" style="4"/>
    <col min="6" max="160" width="9.140625" style="1"/>
    <col min="161" max="161" width="64.7109375" style="1" bestFit="1" customWidth="1"/>
    <col min="162" max="163" width="9.140625" style="1"/>
    <col min="164" max="164" width="10.42578125" style="1" customWidth="1"/>
    <col min="165" max="217" width="9.140625" style="1"/>
    <col min="218" max="218" width="64.7109375" style="1" bestFit="1" customWidth="1"/>
    <col min="219" max="220" width="9.140625" style="1"/>
    <col min="221" max="221" width="10.42578125" style="1" customWidth="1"/>
    <col min="222" max="225" width="9.140625" style="1"/>
    <col min="226" max="226" width="64.7109375" style="1" bestFit="1" customWidth="1"/>
    <col min="227" max="228" width="9.140625" style="1"/>
    <col min="229" max="229" width="10.42578125" style="1" customWidth="1"/>
    <col min="230" max="16384" width="9.140625" style="1"/>
  </cols>
  <sheetData>
    <row r="1" spans="1:6" ht="17.25">
      <c r="A1" s="32" t="s">
        <v>1</v>
      </c>
      <c r="B1" s="32"/>
      <c r="C1" s="32"/>
      <c r="D1" s="32"/>
      <c r="E1" s="32"/>
      <c r="F1" s="32"/>
    </row>
    <row r="2" spans="1:6">
      <c r="A2" s="33" t="s">
        <v>14</v>
      </c>
      <c r="B2" s="33"/>
      <c r="C2" s="33"/>
      <c r="D2" s="33"/>
      <c r="E2" s="33"/>
      <c r="F2" s="33"/>
    </row>
    <row r="3" spans="1:6" ht="18.75">
      <c r="A3" s="34" t="s">
        <v>136</v>
      </c>
      <c r="B3" s="34"/>
      <c r="C3" s="34"/>
      <c r="D3" s="34"/>
      <c r="E3" s="34"/>
      <c r="F3" s="34"/>
    </row>
    <row r="4" spans="1:6" ht="17.25">
      <c r="A4" s="32" t="s">
        <v>137</v>
      </c>
      <c r="B4" s="32"/>
      <c r="C4" s="32"/>
      <c r="D4" s="32"/>
      <c r="E4" s="32"/>
      <c r="F4" s="32"/>
    </row>
    <row r="5" spans="1:6">
      <c r="A5" s="2"/>
      <c r="B5" s="2"/>
      <c r="C5" s="2"/>
      <c r="D5" s="2"/>
      <c r="E5" s="3"/>
    </row>
    <row r="6" spans="1:6" ht="15.75">
      <c r="A6" s="35" t="s">
        <v>159</v>
      </c>
      <c r="B6" s="36"/>
      <c r="C6" s="36"/>
      <c r="D6" s="36"/>
      <c r="E6" s="36"/>
      <c r="F6" s="37"/>
    </row>
    <row r="7" spans="1:6">
      <c r="B7" s="1"/>
      <c r="D7" s="4"/>
    </row>
    <row r="8" spans="1:6" ht="30">
      <c r="A8" s="5" t="s">
        <v>0</v>
      </c>
      <c r="B8" s="6" t="s">
        <v>11</v>
      </c>
      <c r="C8" s="6" t="s">
        <v>12</v>
      </c>
      <c r="D8" s="6" t="s">
        <v>13</v>
      </c>
      <c r="E8" s="5" t="s">
        <v>9</v>
      </c>
      <c r="F8" s="5" t="s">
        <v>10</v>
      </c>
    </row>
    <row r="9" spans="1:6">
      <c r="A9" s="7" t="s">
        <v>33</v>
      </c>
      <c r="B9" s="8">
        <v>325</v>
      </c>
      <c r="C9" s="8">
        <v>1154</v>
      </c>
      <c r="D9" s="8">
        <v>328</v>
      </c>
      <c r="E9" s="8">
        <f>SUM(B9:D9)</f>
        <v>1807</v>
      </c>
      <c r="F9" s="10">
        <f t="shared" ref="F9:F40" si="0">E9/$E$58</f>
        <v>0.41848077813802687</v>
      </c>
    </row>
    <row r="10" spans="1:6">
      <c r="A10" s="7" t="s">
        <v>35</v>
      </c>
      <c r="B10" s="8">
        <v>280</v>
      </c>
      <c r="C10" s="8">
        <v>814</v>
      </c>
      <c r="D10" s="8">
        <v>301</v>
      </c>
      <c r="E10" s="8">
        <f t="shared" ref="E10:E57" si="1">SUM(B10:D10)</f>
        <v>1395</v>
      </c>
      <c r="F10" s="10">
        <f t="shared" si="0"/>
        <v>0.32306623436776283</v>
      </c>
    </row>
    <row r="11" spans="1:6">
      <c r="A11" s="7" t="s">
        <v>36</v>
      </c>
      <c r="B11" s="8">
        <v>55</v>
      </c>
      <c r="C11" s="8">
        <v>138</v>
      </c>
      <c r="D11" s="8">
        <v>45</v>
      </c>
      <c r="E11" s="8">
        <f t="shared" si="1"/>
        <v>238</v>
      </c>
      <c r="F11" s="10">
        <f t="shared" si="0"/>
        <v>5.5118110236220472E-2</v>
      </c>
    </row>
    <row r="12" spans="1:6">
      <c r="A12" s="7" t="s">
        <v>38</v>
      </c>
      <c r="B12" s="8">
        <v>31</v>
      </c>
      <c r="C12" s="8">
        <v>79</v>
      </c>
      <c r="D12" s="8">
        <v>31</v>
      </c>
      <c r="E12" s="8">
        <f t="shared" si="1"/>
        <v>141</v>
      </c>
      <c r="F12" s="10">
        <f t="shared" si="0"/>
        <v>3.2654006484483557E-2</v>
      </c>
    </row>
    <row r="13" spans="1:6">
      <c r="A13" s="7" t="s">
        <v>40</v>
      </c>
      <c r="B13" s="8">
        <v>26</v>
      </c>
      <c r="C13" s="8">
        <v>62</v>
      </c>
      <c r="D13" s="8">
        <v>20</v>
      </c>
      <c r="E13" s="8">
        <f t="shared" si="1"/>
        <v>108</v>
      </c>
      <c r="F13" s="10">
        <f t="shared" si="0"/>
        <v>2.5011579434923575E-2</v>
      </c>
    </row>
    <row r="14" spans="1:6">
      <c r="A14" s="7" t="s">
        <v>45</v>
      </c>
      <c r="B14" s="8">
        <v>10</v>
      </c>
      <c r="C14" s="8">
        <v>60</v>
      </c>
      <c r="D14" s="8">
        <v>21</v>
      </c>
      <c r="E14" s="8">
        <f t="shared" si="1"/>
        <v>91</v>
      </c>
      <c r="F14" s="10">
        <f t="shared" si="0"/>
        <v>2.1074571560907827E-2</v>
      </c>
    </row>
    <row r="15" spans="1:6">
      <c r="A15" s="7" t="s">
        <v>43</v>
      </c>
      <c r="B15" s="8">
        <v>12</v>
      </c>
      <c r="C15" s="8">
        <v>31</v>
      </c>
      <c r="D15" s="8">
        <v>24</v>
      </c>
      <c r="E15" s="8">
        <f t="shared" si="1"/>
        <v>67</v>
      </c>
      <c r="F15" s="10">
        <f t="shared" si="0"/>
        <v>1.5516442797591477E-2</v>
      </c>
    </row>
    <row r="16" spans="1:6">
      <c r="A16" s="7" t="s">
        <v>92</v>
      </c>
      <c r="B16" s="8">
        <v>22</v>
      </c>
      <c r="C16" s="8">
        <v>33</v>
      </c>
      <c r="D16" s="8">
        <v>6</v>
      </c>
      <c r="E16" s="8">
        <f t="shared" si="1"/>
        <v>61</v>
      </c>
      <c r="F16" s="10">
        <f t="shared" si="0"/>
        <v>1.412691060676239E-2</v>
      </c>
    </row>
    <row r="17" spans="1:6">
      <c r="A17" s="7" t="s">
        <v>41</v>
      </c>
      <c r="B17" s="8">
        <v>14</v>
      </c>
      <c r="C17" s="8">
        <v>20</v>
      </c>
      <c r="D17" s="8">
        <v>17</v>
      </c>
      <c r="E17" s="8">
        <f t="shared" si="1"/>
        <v>51</v>
      </c>
      <c r="F17" s="10">
        <f t="shared" si="0"/>
        <v>1.1811023622047244E-2</v>
      </c>
    </row>
    <row r="18" spans="1:6">
      <c r="A18" s="7" t="s">
        <v>44</v>
      </c>
      <c r="B18" s="8">
        <v>2</v>
      </c>
      <c r="C18" s="8">
        <v>18</v>
      </c>
      <c r="D18" s="8">
        <v>19</v>
      </c>
      <c r="E18" s="8">
        <f t="shared" si="1"/>
        <v>39</v>
      </c>
      <c r="F18" s="10">
        <f t="shared" si="0"/>
        <v>9.0319592403890689E-3</v>
      </c>
    </row>
    <row r="19" spans="1:6">
      <c r="A19" s="7" t="s">
        <v>97</v>
      </c>
      <c r="B19" s="8">
        <v>12</v>
      </c>
      <c r="C19" s="8">
        <v>13</v>
      </c>
      <c r="D19" s="8">
        <v>10</v>
      </c>
      <c r="E19" s="8">
        <f t="shared" si="1"/>
        <v>35</v>
      </c>
      <c r="F19" s="10">
        <f t="shared" si="0"/>
        <v>8.1056044465030105E-3</v>
      </c>
    </row>
    <row r="20" spans="1:6">
      <c r="A20" s="7" t="s">
        <v>95</v>
      </c>
      <c r="B20" s="8">
        <v>5</v>
      </c>
      <c r="C20" s="8">
        <v>13</v>
      </c>
      <c r="D20" s="8">
        <v>13</v>
      </c>
      <c r="E20" s="8">
        <f t="shared" si="1"/>
        <v>31</v>
      </c>
      <c r="F20" s="10">
        <f t="shared" si="0"/>
        <v>7.1792496526169522E-3</v>
      </c>
    </row>
    <row r="21" spans="1:6">
      <c r="A21" s="7" t="s">
        <v>100</v>
      </c>
      <c r="B21" s="8">
        <v>5</v>
      </c>
      <c r="C21" s="8">
        <v>15</v>
      </c>
      <c r="D21" s="8">
        <v>3</v>
      </c>
      <c r="E21" s="8">
        <f t="shared" si="1"/>
        <v>23</v>
      </c>
      <c r="F21" s="10">
        <f t="shared" si="0"/>
        <v>5.3265400648448355E-3</v>
      </c>
    </row>
    <row r="22" spans="1:6">
      <c r="A22" s="7" t="s">
        <v>104</v>
      </c>
      <c r="B22" s="8">
        <v>1</v>
      </c>
      <c r="C22" s="8">
        <v>17</v>
      </c>
      <c r="D22" s="8">
        <v>4</v>
      </c>
      <c r="E22" s="8">
        <f t="shared" si="1"/>
        <v>22</v>
      </c>
      <c r="F22" s="10">
        <f t="shared" si="0"/>
        <v>5.0949513663733209E-3</v>
      </c>
    </row>
    <row r="23" spans="1:6">
      <c r="A23" s="7" t="s">
        <v>103</v>
      </c>
      <c r="B23" s="8"/>
      <c r="C23" s="8">
        <v>12</v>
      </c>
      <c r="D23" s="8">
        <v>10</v>
      </c>
      <c r="E23" s="8">
        <f t="shared" si="1"/>
        <v>22</v>
      </c>
      <c r="F23" s="10">
        <f t="shared" si="0"/>
        <v>5.0949513663733209E-3</v>
      </c>
    </row>
    <row r="24" spans="1:6">
      <c r="A24" s="7" t="s">
        <v>101</v>
      </c>
      <c r="B24" s="8">
        <v>4</v>
      </c>
      <c r="C24" s="8">
        <v>8</v>
      </c>
      <c r="D24" s="8">
        <v>10</v>
      </c>
      <c r="E24" s="8">
        <f t="shared" si="1"/>
        <v>22</v>
      </c>
      <c r="F24" s="10">
        <f t="shared" si="0"/>
        <v>5.0949513663733209E-3</v>
      </c>
    </row>
    <row r="25" spans="1:6">
      <c r="A25" s="7" t="s">
        <v>98</v>
      </c>
      <c r="B25" s="8">
        <v>5</v>
      </c>
      <c r="C25" s="8">
        <v>9</v>
      </c>
      <c r="D25" s="8">
        <v>5</v>
      </c>
      <c r="E25" s="8">
        <f t="shared" si="1"/>
        <v>19</v>
      </c>
      <c r="F25" s="10">
        <f t="shared" si="0"/>
        <v>4.4001852709587772E-3</v>
      </c>
    </row>
    <row r="26" spans="1:6">
      <c r="A26" s="7" t="s">
        <v>96</v>
      </c>
      <c r="B26" s="8">
        <v>2</v>
      </c>
      <c r="C26" s="8">
        <v>12</v>
      </c>
      <c r="D26" s="8">
        <v>2</v>
      </c>
      <c r="E26" s="8">
        <f t="shared" si="1"/>
        <v>16</v>
      </c>
      <c r="F26" s="10">
        <f t="shared" si="0"/>
        <v>3.7054191755442334E-3</v>
      </c>
    </row>
    <row r="27" spans="1:6">
      <c r="A27" s="7" t="s">
        <v>117</v>
      </c>
      <c r="B27" s="8">
        <v>2</v>
      </c>
      <c r="C27" s="8">
        <v>10</v>
      </c>
      <c r="D27" s="8">
        <v>3</v>
      </c>
      <c r="E27" s="8">
        <f t="shared" si="1"/>
        <v>15</v>
      </c>
      <c r="F27" s="10">
        <f t="shared" si="0"/>
        <v>3.4738304770727188E-3</v>
      </c>
    </row>
    <row r="28" spans="1:6">
      <c r="A28" s="7" t="s">
        <v>107</v>
      </c>
      <c r="B28" s="8">
        <v>2</v>
      </c>
      <c r="C28" s="8">
        <v>10</v>
      </c>
      <c r="D28" s="8">
        <v>2</v>
      </c>
      <c r="E28" s="8">
        <f t="shared" si="1"/>
        <v>14</v>
      </c>
      <c r="F28" s="10">
        <f t="shared" si="0"/>
        <v>3.2422417786012042E-3</v>
      </c>
    </row>
    <row r="29" spans="1:6">
      <c r="A29" s="7" t="s">
        <v>102</v>
      </c>
      <c r="B29" s="8">
        <v>3</v>
      </c>
      <c r="C29" s="8">
        <v>4</v>
      </c>
      <c r="D29" s="8">
        <v>4</v>
      </c>
      <c r="E29" s="8">
        <f t="shared" si="1"/>
        <v>11</v>
      </c>
      <c r="F29" s="10">
        <f t="shared" si="0"/>
        <v>2.5474756831866605E-3</v>
      </c>
    </row>
    <row r="30" spans="1:6">
      <c r="A30" s="7" t="s">
        <v>99</v>
      </c>
      <c r="B30" s="8"/>
      <c r="C30" s="8">
        <v>5</v>
      </c>
      <c r="D30" s="8">
        <v>4</v>
      </c>
      <c r="E30" s="8">
        <f t="shared" si="1"/>
        <v>9</v>
      </c>
      <c r="F30" s="10">
        <f t="shared" si="0"/>
        <v>2.0842982862436313E-3</v>
      </c>
    </row>
    <row r="31" spans="1:6">
      <c r="A31" s="7" t="s">
        <v>106</v>
      </c>
      <c r="B31" s="8">
        <v>5</v>
      </c>
      <c r="C31" s="8">
        <v>3</v>
      </c>
      <c r="D31" s="8">
        <v>1</v>
      </c>
      <c r="E31" s="8">
        <f t="shared" si="1"/>
        <v>9</v>
      </c>
      <c r="F31" s="10">
        <f t="shared" si="0"/>
        <v>2.0842982862436313E-3</v>
      </c>
    </row>
    <row r="32" spans="1:6">
      <c r="A32" s="7" t="s">
        <v>105</v>
      </c>
      <c r="B32" s="8"/>
      <c r="C32" s="8">
        <v>5</v>
      </c>
      <c r="D32" s="8">
        <v>3</v>
      </c>
      <c r="E32" s="8">
        <f t="shared" si="1"/>
        <v>8</v>
      </c>
      <c r="F32" s="10">
        <f t="shared" si="0"/>
        <v>1.8527095877721167E-3</v>
      </c>
    </row>
    <row r="33" spans="1:6">
      <c r="A33" s="7" t="s">
        <v>111</v>
      </c>
      <c r="B33" s="8"/>
      <c r="C33" s="8">
        <v>4</v>
      </c>
      <c r="D33" s="8">
        <v>3</v>
      </c>
      <c r="E33" s="8">
        <f t="shared" si="1"/>
        <v>7</v>
      </c>
      <c r="F33" s="10">
        <f t="shared" si="0"/>
        <v>1.6211208893006021E-3</v>
      </c>
    </row>
    <row r="34" spans="1:6">
      <c r="A34" s="7" t="s">
        <v>110</v>
      </c>
      <c r="B34" s="8">
        <v>1</v>
      </c>
      <c r="C34" s="8">
        <v>4</v>
      </c>
      <c r="D34" s="8"/>
      <c r="E34" s="8">
        <f t="shared" si="1"/>
        <v>5</v>
      </c>
      <c r="F34" s="10">
        <f t="shared" si="0"/>
        <v>1.1579434923575729E-3</v>
      </c>
    </row>
    <row r="35" spans="1:6">
      <c r="A35" s="7" t="s">
        <v>113</v>
      </c>
      <c r="B35" s="8"/>
      <c r="C35" s="8">
        <v>3</v>
      </c>
      <c r="D35" s="8">
        <v>2</v>
      </c>
      <c r="E35" s="8">
        <f t="shared" si="1"/>
        <v>5</v>
      </c>
      <c r="F35" s="10">
        <f t="shared" si="0"/>
        <v>1.1579434923575729E-3</v>
      </c>
    </row>
    <row r="36" spans="1:6">
      <c r="A36" s="7" t="s">
        <v>139</v>
      </c>
      <c r="B36" s="8"/>
      <c r="C36" s="8">
        <v>4</v>
      </c>
      <c r="D36" s="8"/>
      <c r="E36" s="8">
        <f t="shared" si="1"/>
        <v>4</v>
      </c>
      <c r="F36" s="10">
        <f t="shared" si="0"/>
        <v>9.2635479388605835E-4</v>
      </c>
    </row>
    <row r="37" spans="1:6">
      <c r="A37" s="7" t="s">
        <v>108</v>
      </c>
      <c r="B37" s="8">
        <v>1</v>
      </c>
      <c r="C37" s="8">
        <v>2</v>
      </c>
      <c r="D37" s="8">
        <v>1</v>
      </c>
      <c r="E37" s="8">
        <f t="shared" si="1"/>
        <v>4</v>
      </c>
      <c r="F37" s="10">
        <f t="shared" si="0"/>
        <v>9.2635479388605835E-4</v>
      </c>
    </row>
    <row r="38" spans="1:6">
      <c r="A38" s="7" t="s">
        <v>115</v>
      </c>
      <c r="B38" s="8">
        <v>1</v>
      </c>
      <c r="C38" s="8">
        <v>1</v>
      </c>
      <c r="D38" s="8">
        <v>2</v>
      </c>
      <c r="E38" s="8">
        <f t="shared" si="1"/>
        <v>4</v>
      </c>
      <c r="F38" s="10">
        <f t="shared" si="0"/>
        <v>9.2635479388605835E-4</v>
      </c>
    </row>
    <row r="39" spans="1:6">
      <c r="A39" s="7" t="s">
        <v>109</v>
      </c>
      <c r="B39" s="8"/>
      <c r="C39" s="8">
        <v>2</v>
      </c>
      <c r="D39" s="8">
        <v>2</v>
      </c>
      <c r="E39" s="8">
        <f t="shared" si="1"/>
        <v>4</v>
      </c>
      <c r="F39" s="10">
        <f t="shared" si="0"/>
        <v>9.2635479388605835E-4</v>
      </c>
    </row>
    <row r="40" spans="1:6">
      <c r="A40" s="7" t="s">
        <v>119</v>
      </c>
      <c r="B40" s="8">
        <v>2</v>
      </c>
      <c r="C40" s="8">
        <v>2</v>
      </c>
      <c r="D40" s="8"/>
      <c r="E40" s="8">
        <f t="shared" si="1"/>
        <v>4</v>
      </c>
      <c r="F40" s="10">
        <f t="shared" si="0"/>
        <v>9.2635479388605835E-4</v>
      </c>
    </row>
    <row r="41" spans="1:6">
      <c r="A41" s="7" t="s">
        <v>118</v>
      </c>
      <c r="B41" s="8"/>
      <c r="C41" s="8">
        <v>1</v>
      </c>
      <c r="D41" s="8">
        <v>2</v>
      </c>
      <c r="E41" s="8">
        <f t="shared" si="1"/>
        <v>3</v>
      </c>
      <c r="F41" s="10">
        <f t="shared" ref="F41:F72" si="2">E41/$E$58</f>
        <v>6.9476609541454376E-4</v>
      </c>
    </row>
    <row r="42" spans="1:6">
      <c r="A42" s="7" t="s">
        <v>114</v>
      </c>
      <c r="B42" s="8"/>
      <c r="C42" s="8">
        <v>1</v>
      </c>
      <c r="D42" s="8">
        <v>2</v>
      </c>
      <c r="E42" s="8">
        <f t="shared" si="1"/>
        <v>3</v>
      </c>
      <c r="F42" s="10">
        <f t="shared" si="2"/>
        <v>6.9476609541454376E-4</v>
      </c>
    </row>
    <row r="43" spans="1:6">
      <c r="A43" s="7" t="s">
        <v>146</v>
      </c>
      <c r="B43" s="8">
        <v>1</v>
      </c>
      <c r="C43" s="8">
        <v>1</v>
      </c>
      <c r="D43" s="8"/>
      <c r="E43" s="8">
        <f t="shared" si="1"/>
        <v>2</v>
      </c>
      <c r="F43" s="10">
        <f t="shared" si="2"/>
        <v>4.6317739694302917E-4</v>
      </c>
    </row>
    <row r="44" spans="1:6">
      <c r="A44" s="7" t="s">
        <v>135</v>
      </c>
      <c r="B44" s="8"/>
      <c r="C44" s="8">
        <v>2</v>
      </c>
      <c r="D44" s="8"/>
      <c r="E44" s="8">
        <f t="shared" si="1"/>
        <v>2</v>
      </c>
      <c r="F44" s="10">
        <f t="shared" si="2"/>
        <v>4.6317739694302917E-4</v>
      </c>
    </row>
    <row r="45" spans="1:6">
      <c r="A45" s="7" t="s">
        <v>116</v>
      </c>
      <c r="B45" s="8">
        <v>2</v>
      </c>
      <c r="C45" s="8"/>
      <c r="D45" s="8"/>
      <c r="E45" s="8">
        <f t="shared" si="1"/>
        <v>2</v>
      </c>
      <c r="F45" s="10">
        <f t="shared" si="2"/>
        <v>4.6317739694302917E-4</v>
      </c>
    </row>
    <row r="46" spans="1:6">
      <c r="A46" s="7" t="s">
        <v>127</v>
      </c>
      <c r="B46" s="8"/>
      <c r="C46" s="8">
        <v>2</v>
      </c>
      <c r="D46" s="8"/>
      <c r="E46" s="8">
        <f t="shared" si="1"/>
        <v>2</v>
      </c>
      <c r="F46" s="10">
        <f t="shared" si="2"/>
        <v>4.6317739694302917E-4</v>
      </c>
    </row>
    <row r="47" spans="1:6">
      <c r="A47" s="7" t="s">
        <v>142</v>
      </c>
      <c r="B47" s="8">
        <v>1</v>
      </c>
      <c r="C47" s="8">
        <v>1</v>
      </c>
      <c r="D47" s="8"/>
      <c r="E47" s="8">
        <f t="shared" si="1"/>
        <v>2</v>
      </c>
      <c r="F47" s="10">
        <f t="shared" si="2"/>
        <v>4.6317739694302917E-4</v>
      </c>
    </row>
    <row r="48" spans="1:6">
      <c r="A48" s="7" t="s">
        <v>120</v>
      </c>
      <c r="B48" s="8"/>
      <c r="C48" s="8">
        <v>1</v>
      </c>
      <c r="D48" s="8">
        <v>1</v>
      </c>
      <c r="E48" s="8">
        <f t="shared" si="1"/>
        <v>2</v>
      </c>
      <c r="F48" s="10">
        <f t="shared" si="2"/>
        <v>4.6317739694302917E-4</v>
      </c>
    </row>
    <row r="49" spans="1:6">
      <c r="A49" s="7" t="s">
        <v>134</v>
      </c>
      <c r="B49" s="8"/>
      <c r="C49" s="8">
        <v>1</v>
      </c>
      <c r="D49" s="8"/>
      <c r="E49" s="8">
        <f t="shared" si="1"/>
        <v>1</v>
      </c>
      <c r="F49" s="10">
        <f t="shared" si="2"/>
        <v>2.3158869847151459E-4</v>
      </c>
    </row>
    <row r="50" spans="1:6">
      <c r="A50" s="7" t="s">
        <v>112</v>
      </c>
      <c r="B50" s="8"/>
      <c r="C50" s="8">
        <v>1</v>
      </c>
      <c r="D50" s="8"/>
      <c r="E50" s="8">
        <f t="shared" si="1"/>
        <v>1</v>
      </c>
      <c r="F50" s="10">
        <f t="shared" si="2"/>
        <v>2.3158869847151459E-4</v>
      </c>
    </row>
    <row r="51" spans="1:6">
      <c r="A51" s="7" t="s">
        <v>141</v>
      </c>
      <c r="B51" s="8">
        <v>1</v>
      </c>
      <c r="C51" s="8"/>
      <c r="D51" s="8"/>
      <c r="E51" s="8">
        <f t="shared" si="1"/>
        <v>1</v>
      </c>
      <c r="F51" s="10">
        <f t="shared" si="2"/>
        <v>2.3158869847151459E-4</v>
      </c>
    </row>
    <row r="52" spans="1:6">
      <c r="A52" s="7" t="s">
        <v>144</v>
      </c>
      <c r="B52" s="8"/>
      <c r="C52" s="8"/>
      <c r="D52" s="8">
        <v>1</v>
      </c>
      <c r="E52" s="8">
        <f t="shared" si="1"/>
        <v>1</v>
      </c>
      <c r="F52" s="10">
        <f t="shared" si="2"/>
        <v>2.3158869847151459E-4</v>
      </c>
    </row>
    <row r="53" spans="1:6">
      <c r="A53" s="7" t="s">
        <v>145</v>
      </c>
      <c r="B53" s="8"/>
      <c r="C53" s="8"/>
      <c r="D53" s="8">
        <v>1</v>
      </c>
      <c r="E53" s="8">
        <f t="shared" si="1"/>
        <v>1</v>
      </c>
      <c r="F53" s="10">
        <f t="shared" si="2"/>
        <v>2.3158869847151459E-4</v>
      </c>
    </row>
    <row r="54" spans="1:6">
      <c r="A54" s="7" t="s">
        <v>138</v>
      </c>
      <c r="B54" s="8"/>
      <c r="C54" s="8">
        <v>1</v>
      </c>
      <c r="D54" s="8"/>
      <c r="E54" s="8">
        <f t="shared" si="1"/>
        <v>1</v>
      </c>
      <c r="F54" s="10">
        <f t="shared" si="2"/>
        <v>2.3158869847151459E-4</v>
      </c>
    </row>
    <row r="55" spans="1:6">
      <c r="A55" s="7" t="s">
        <v>140</v>
      </c>
      <c r="B55" s="8"/>
      <c r="C55" s="8">
        <v>1</v>
      </c>
      <c r="D55" s="8"/>
      <c r="E55" s="8">
        <f t="shared" si="1"/>
        <v>1</v>
      </c>
      <c r="F55" s="10">
        <f t="shared" si="2"/>
        <v>2.3158869847151459E-4</v>
      </c>
    </row>
    <row r="56" spans="1:6">
      <c r="A56" s="7" t="s">
        <v>133</v>
      </c>
      <c r="B56" s="8"/>
      <c r="C56" s="8">
        <v>1</v>
      </c>
      <c r="D56" s="8"/>
      <c r="E56" s="8">
        <f t="shared" si="1"/>
        <v>1</v>
      </c>
      <c r="F56" s="10">
        <f t="shared" si="2"/>
        <v>2.3158869847151459E-4</v>
      </c>
    </row>
    <row r="57" spans="1:6">
      <c r="A57" s="7" t="s">
        <v>148</v>
      </c>
      <c r="B57" s="8">
        <v>1</v>
      </c>
      <c r="C57" s="8"/>
      <c r="D57" s="8"/>
      <c r="E57" s="8">
        <f t="shared" si="1"/>
        <v>1</v>
      </c>
      <c r="F57" s="10">
        <f t="shared" si="2"/>
        <v>2.3158869847151459E-4</v>
      </c>
    </row>
    <row r="58" spans="1:6">
      <c r="A58" s="11" t="s">
        <v>15</v>
      </c>
      <c r="B58" s="12">
        <f>SUM(B9:B57)</f>
        <v>834</v>
      </c>
      <c r="C58" s="12">
        <f>SUM(C9:C57)</f>
        <v>2581</v>
      </c>
      <c r="D58" s="12">
        <f>SUM(D9:D57)</f>
        <v>903</v>
      </c>
      <c r="E58" s="12">
        <f>SUM(E9:E57)</f>
        <v>4318</v>
      </c>
      <c r="F58" s="14">
        <f>SUM(F9:F57)</f>
        <v>0.99999999999999956</v>
      </c>
    </row>
    <row r="59" spans="1:6" s="4" customFormat="1">
      <c r="B59" s="17"/>
      <c r="C59" s="17"/>
      <c r="D59" s="17"/>
      <c r="E59" s="17"/>
    </row>
    <row r="60" spans="1:6">
      <c r="A60" s="15" t="s">
        <v>143</v>
      </c>
      <c r="B60" s="18"/>
      <c r="C60" s="18"/>
      <c r="D60" s="18"/>
      <c r="E60" s="18"/>
    </row>
    <row r="61" spans="1:6">
      <c r="A61" s="16" t="s">
        <v>158</v>
      </c>
    </row>
  </sheetData>
  <sheetProtection selectLockedCells="1" selectUnlockedCells="1"/>
  <mergeCells count="5">
    <mergeCell ref="A1:F1"/>
    <mergeCell ref="A2:F2"/>
    <mergeCell ref="A3:F3"/>
    <mergeCell ref="A6:F6"/>
    <mergeCell ref="A4:F4"/>
  </mergeCells>
  <pageMargins left="0.11811023622047245" right="0.11811023622047245" top="0.19685039370078741" bottom="0.19685039370078741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Consolidado da Fundação</vt:lpstr>
      <vt:lpstr>Atos Infracionais por Artigo</vt:lpstr>
      <vt:lpstr>Ato Infracional x Faixa Etária</vt:lpstr>
      <vt:lpstr>'Atos Infracionais por Artigo'!Titulos_de_impressao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Deivison Cristiano Vespasiano</cp:lastModifiedBy>
  <cp:lastPrinted>2020-05-08T19:12:39Z</cp:lastPrinted>
  <dcterms:created xsi:type="dcterms:W3CDTF">2018-12-28T13:45:09Z</dcterms:created>
  <dcterms:modified xsi:type="dcterms:W3CDTF">2025-01-21T13:14:27Z</dcterms:modified>
</cp:coreProperties>
</file>